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hidePivotFieldList="1"/>
  <mc:AlternateContent xmlns:mc="http://schemas.openxmlformats.org/markup-compatibility/2006">
    <mc:Choice Requires="x15">
      <x15ac:absPath xmlns:x15ac="http://schemas.microsoft.com/office/spreadsheetml/2010/11/ac" url="T:\Oeffentlichkeit-Presse\Booky\Webexport\"/>
    </mc:Choice>
  </mc:AlternateContent>
  <bookViews>
    <workbookView xWindow="-105" yWindow="-105" windowWidth="19425" windowHeight="10305" tabRatio="901"/>
  </bookViews>
  <sheets>
    <sheet name="Impressum" sheetId="77" r:id="rId1"/>
    <sheet name="Zeichenerklärung" sheetId="76" r:id="rId2"/>
    <sheet name="Inhalt" sheetId="12" r:id="rId3"/>
    <sheet name="Vorbemerkungen" sheetId="11" r:id="rId4"/>
    <sheet name="Daten 1-2" sheetId="68" state="hidden" r:id="rId5"/>
    <sheet name="Daten Grafik 3-4" sheetId="70" state="hidden" r:id="rId6"/>
    <sheet name="Quellen" sheetId="14" r:id="rId7"/>
    <sheet name="Grafik 1-2" sheetId="51" r:id="rId8"/>
    <sheet name="grafik 3-4" sheetId="52" r:id="rId9"/>
    <sheet name="1. PEV" sheetId="15" r:id="rId10"/>
    <sheet name="2. EEV" sheetId="21" r:id="rId11"/>
    <sheet name="3. ET-Einsatz" sheetId="20" r:id="rId12"/>
    <sheet name="4. Struktur" sheetId="19" r:id="rId13"/>
    <sheet name="5. EEV n. VG insges." sheetId="18" r:id="rId14"/>
    <sheet name="6. EEV im BVG" sheetId="17" r:id="rId15"/>
    <sheet name="7. EEV n. H,G,H,D,ü.V" sheetId="16" r:id="rId16"/>
    <sheet name="spez. ME_2023" sheetId="64" r:id="rId17"/>
    <sheet name="TJ_2023" sheetId="63" r:id="rId18"/>
    <sheet name="Satellitenbilanz_2023" sheetId="75" r:id="rId19"/>
    <sheet name="Heizwerte" sheetId="69" r:id="rId20"/>
    <sheet name="Heizwerte_Quelle" sheetId="26" state="hidden" r:id="rId21"/>
    <sheet name="Grafik1-2" sheetId="53" r:id="rId22"/>
    <sheet name="Grafik3-4" sheetId="54" r:id="rId23"/>
    <sheet name="1. CO2_Quellen_ET" sheetId="36" r:id="rId24"/>
    <sheet name="2. CO2_Quellen_Sektoren" sheetId="35" r:id="rId25"/>
    <sheet name="Daten 3-4" sheetId="65" state="hidden" r:id="rId26"/>
    <sheet name="Hilfstabelle" sheetId="58" state="hidden" r:id="rId27"/>
    <sheet name="3. CO2_EEV_ET" sheetId="34" r:id="rId28"/>
    <sheet name="4. CO2_EEV_Sektoren" sheetId="33" r:id="rId29"/>
    <sheet name="Quellenbilanz" sheetId="37" r:id="rId30"/>
    <sheet name="Verursacherbilanz" sheetId="38" r:id="rId31"/>
    <sheet name="CO2-Faktoren" sheetId="73" r:id="rId32"/>
    <sheet name="Energieflussbild" sheetId="71" r:id="rId33"/>
    <sheet name="CO2_Emissionen" sheetId="72" r:id="rId34"/>
  </sheets>
  <externalReferences>
    <externalReference r:id="rId35"/>
    <externalReference r:id="rId36"/>
    <externalReference r:id="rId37"/>
    <externalReference r:id="rId38"/>
  </externalReferences>
  <definedNames>
    <definedName name="ausw1" localSheetId="19">[1]!ausw1</definedName>
    <definedName name="ausw1" localSheetId="16">[1]!ausw1</definedName>
    <definedName name="ausw1" localSheetId="17">[2]!ausw1</definedName>
    <definedName name="ausw1">[1]!ausw1</definedName>
    <definedName name="ausw2" localSheetId="19">[1]!ausw2</definedName>
    <definedName name="ausw2" localSheetId="16">[1]!ausw2</definedName>
    <definedName name="ausw2" localSheetId="17">[2]!ausw2</definedName>
    <definedName name="ausw2">[1]!ausw2</definedName>
    <definedName name="ausw3" localSheetId="19">[1]!ausw3</definedName>
    <definedName name="ausw3" localSheetId="16">[1]!ausw3</definedName>
    <definedName name="ausw3" localSheetId="17">[2]!ausw3</definedName>
    <definedName name="ausw3">[1]!ausw3</definedName>
    <definedName name="ausw4" localSheetId="19">[1]!ausw3</definedName>
    <definedName name="ausw4" localSheetId="16">[1]!ausw3</definedName>
    <definedName name="ausw4" localSheetId="17">[1]!ausw3</definedName>
    <definedName name="ausw4">[1]!ausw3</definedName>
    <definedName name="Betriebsverbrauc_PreAG2" localSheetId="31">#REF!</definedName>
    <definedName name="Betriebsverbrauc_PreAG2" localSheetId="19">#REF!</definedName>
    <definedName name="Betriebsverbrauc_PreAG2">#REF!</definedName>
    <definedName name="Betriebsverbrauch_PreAG" localSheetId="25">#REF!</definedName>
    <definedName name="Betriebsverbrauch_PreAG" localSheetId="19">#REF!</definedName>
    <definedName name="Betriebsverbrauch_PreAG">#REF!</definedName>
    <definedName name="dr_physME" localSheetId="19">[1]!dr_physME</definedName>
    <definedName name="dr_physME" localSheetId="16">[1]!dr_physME</definedName>
    <definedName name="dr_physME" localSheetId="17">[2]!dr_physME</definedName>
    <definedName name="dr_physME">[1]!dr_physME</definedName>
    <definedName name="dr_RÖE" localSheetId="19">[1]!dr_RÖE</definedName>
    <definedName name="dr_RÖE" localSheetId="16">[1]!dr_RÖE</definedName>
    <definedName name="dr_RÖE" localSheetId="17">[2]!dr_RÖE</definedName>
    <definedName name="dr_RÖE">[1]!dr_RÖE</definedName>
    <definedName name="dr_SKE" localSheetId="19">[1]!dr_SKE</definedName>
    <definedName name="dr_SKE" localSheetId="16">[1]!dr_SKE</definedName>
    <definedName name="dr_SKE" localSheetId="17">[2]!dr_SKE</definedName>
    <definedName name="dr_SKE">[1]!dr_SKE</definedName>
    <definedName name="dr_terajoule" localSheetId="19">[1]!dr_terajoule</definedName>
    <definedName name="dr_terajoule" localSheetId="16">[1]!dr_terajoule</definedName>
    <definedName name="dr_terajoule" localSheetId="17">[2]!dr_terajoule</definedName>
    <definedName name="dr_terajoule">[1]!dr_terajoule</definedName>
    <definedName name="DrehstromEV" localSheetId="31">#REF!</definedName>
    <definedName name="DrehstromEV" localSheetId="25">#REF!</definedName>
    <definedName name="DrehstromEV" localSheetId="19">#REF!</definedName>
    <definedName name="DrehstromEV">#REF!</definedName>
    <definedName name="_xlnm.Print_Area" localSheetId="23">'1. CO2_Quellen_ET'!$A$1:$F$74</definedName>
    <definedName name="_xlnm.Print_Area" localSheetId="9">'1. PEV'!$A$1:$I$73</definedName>
    <definedName name="_xlnm.Print_Area" localSheetId="24">'2. CO2_Quellen_Sektoren'!$A$1:$G$79</definedName>
    <definedName name="_xlnm.Print_Area" localSheetId="10">'2. EEV'!$A$1:$I$74</definedName>
    <definedName name="_xlnm.Print_Area" localSheetId="27">'3. CO2_EEV_ET'!$A$1:$H$74</definedName>
    <definedName name="_xlnm.Print_Area" localSheetId="11">'3. ET-Einsatz'!$A$1:$I$72</definedName>
    <definedName name="_xlnm.Print_Area" localSheetId="28">'4. CO2_EEV_Sektoren'!$A$1:$F$76</definedName>
    <definedName name="_xlnm.Print_Area" localSheetId="12">'4. Struktur'!$A$1:$I$75</definedName>
    <definedName name="_xlnm.Print_Area" localSheetId="13">'5. EEV n. VG insges.'!$A$1:$E$76</definedName>
    <definedName name="_xlnm.Print_Area" localSheetId="14">'6. EEV im BVG'!$A$1:$I$74</definedName>
    <definedName name="_xlnm.Print_Area" localSheetId="15">'7. EEV n. H,G,H,D,ü.V'!$A$1:$I$74</definedName>
    <definedName name="_xlnm.Print_Area" localSheetId="33">CO2_Emissionen!$A$1:$H$59</definedName>
    <definedName name="_xlnm.Print_Area" localSheetId="31">'CO2-Faktoren'!$A$1:$B$42</definedName>
    <definedName name="_xlnm.Print_Area" localSheetId="32">Energieflussbild!$A$1:$H$53</definedName>
    <definedName name="_xlnm.Print_Area" localSheetId="7">'Grafik 1-2'!$A$1:$G$54</definedName>
    <definedName name="_xlnm.Print_Area" localSheetId="8">'grafik 3-4'!$A$1:$G$54</definedName>
    <definedName name="_xlnm.Print_Area" localSheetId="21">'Grafik1-2'!$A$1:$G$55</definedName>
    <definedName name="_xlnm.Print_Area" localSheetId="22">'Grafik3-4'!$A$1:$H$56</definedName>
    <definedName name="_xlnm.Print_Area" localSheetId="19">Heizwerte!$A$1:$D$51</definedName>
    <definedName name="_xlnm.Print_Area" localSheetId="6">Quellen!$A$1:$A$49</definedName>
    <definedName name="_xlnm.Print_Area" localSheetId="29">Quellenbilanz!$A$1:$C$21</definedName>
    <definedName name="_xlnm.Print_Area" localSheetId="16">'spez. ME_2023'!$A$1:$AI$77</definedName>
    <definedName name="_xlnm.Print_Area" localSheetId="17">TJ_2023!$A$1:$AI$77</definedName>
    <definedName name="_xlnm.Print_Area" localSheetId="30">Verursacherbilanz!$A$4:$W$33</definedName>
    <definedName name="Einphasenstrom" localSheetId="25">#REF!</definedName>
    <definedName name="Einphasenstrom" localSheetId="19">#REF!</definedName>
    <definedName name="Einphasenstrom" localSheetId="16">#REF!</definedName>
    <definedName name="Einphasenstrom" localSheetId="17">#REF!</definedName>
    <definedName name="Einphasenstrom">#REF!</definedName>
    <definedName name="grafik" localSheetId="19">[1]!grafik</definedName>
    <definedName name="grafik" localSheetId="16">[1]!grafik</definedName>
    <definedName name="grafik" localSheetId="17">[2]!grafik</definedName>
    <definedName name="grafik">[1]!grafik</definedName>
    <definedName name="IKWEigenverbrauch" localSheetId="31">#REF!</definedName>
    <definedName name="IKWEigenverbrauch" localSheetId="25">#REF!</definedName>
    <definedName name="IKWEigenverbrauch" localSheetId="19">#REF!</definedName>
    <definedName name="IKWEigenverbrauch">#REF!</definedName>
    <definedName name="NetzverlustHBA" localSheetId="25">#REF!</definedName>
    <definedName name="NetzverlustHBA" localSheetId="19">#REF!</definedName>
    <definedName name="NetzverlustHBA">#REF!</definedName>
    <definedName name="O" localSheetId="31">'[3]spez. ME_2016'!#REF!</definedName>
    <definedName name="O" localSheetId="19">'[3]spez. ME_2016'!#REF!</definedName>
    <definedName name="O" localSheetId="16">'spez. ME_2023'!#REF!</definedName>
    <definedName name="O" localSheetId="17">[4]dj000603!#REF!</definedName>
    <definedName name="O">'[3]spez. ME_2016'!#REF!</definedName>
    <definedName name="physm" localSheetId="19">[1]!physME</definedName>
    <definedName name="physm" localSheetId="16">[1]!physME</definedName>
    <definedName name="physm" localSheetId="17">[1]!physME</definedName>
    <definedName name="physm">[1]!physME</definedName>
    <definedName name="physME" localSheetId="19">[1]!physME</definedName>
    <definedName name="physME" localSheetId="16">[1]!physME</definedName>
    <definedName name="physME" localSheetId="17">[2]!physME</definedName>
    <definedName name="physME">[1]!physME</definedName>
    <definedName name="PreAGBezug" localSheetId="31">#REF!</definedName>
    <definedName name="PreAGBezug" localSheetId="25">#REF!</definedName>
    <definedName name="PreAGBezug" localSheetId="19">#REF!</definedName>
    <definedName name="PreAGBezug">#REF!</definedName>
    <definedName name="progende" localSheetId="19">[1]!progende</definedName>
    <definedName name="progende" localSheetId="16">[1]!progende</definedName>
    <definedName name="progende" localSheetId="17">[2]!progende</definedName>
    <definedName name="progende">[1]!progende</definedName>
    <definedName name="RÖE" localSheetId="19">[1]!RÖE</definedName>
    <definedName name="RÖE" localSheetId="16">[1]!RÖE</definedName>
    <definedName name="RÖE" localSheetId="17">[2]!RÖE</definedName>
    <definedName name="RÖE">[1]!RÖE</definedName>
    <definedName name="SchleußeBremerhaven" localSheetId="31">#REF!</definedName>
    <definedName name="SchleußeBremerhaven" localSheetId="25">#REF!</definedName>
    <definedName name="SchleußeBremerhaven" localSheetId="19">#REF!</definedName>
    <definedName name="SchleußeBremerhaven">#REF!</definedName>
    <definedName name="ske" localSheetId="19">[1]!ske</definedName>
    <definedName name="ske" localSheetId="16">[1]!ske</definedName>
    <definedName name="ske" localSheetId="17">[2]!ske</definedName>
    <definedName name="ske">[1]!ske</definedName>
    <definedName name="SWHBNetto" localSheetId="31">#REF!</definedName>
    <definedName name="SWHBNetto" localSheetId="25">#REF!</definedName>
    <definedName name="SWHBNetto" localSheetId="19">#REF!</definedName>
    <definedName name="SWHBNetto">#REF!</definedName>
    <definedName name="t" localSheetId="19">[1]!terajoule</definedName>
    <definedName name="t" localSheetId="16">[1]!terajoule</definedName>
    <definedName name="t" localSheetId="17">[1]!terajoule</definedName>
    <definedName name="t">[1]!terajoule</definedName>
    <definedName name="Tab01_start" localSheetId="31">#REF!</definedName>
    <definedName name="Tab01_start" localSheetId="25">#REF!</definedName>
    <definedName name="Tab01_start" localSheetId="19">#REF!</definedName>
    <definedName name="Tab01_start">#REF!</definedName>
    <definedName name="Tab02_start" localSheetId="25">#REF!</definedName>
    <definedName name="Tab02_start" localSheetId="19">#REF!</definedName>
    <definedName name="Tab02_start">#REF!</definedName>
    <definedName name="Tab03.1_start" localSheetId="25">#REF!</definedName>
    <definedName name="Tab03.1_start" localSheetId="19">#REF!</definedName>
    <definedName name="Tab03.1_start">#REF!</definedName>
    <definedName name="Tab03.2_start" localSheetId="25">#REF!</definedName>
    <definedName name="Tab03.2_start" localSheetId="19">#REF!</definedName>
    <definedName name="Tab03.2_start">#REF!</definedName>
    <definedName name="Tab04a_start" localSheetId="25">#REF!</definedName>
    <definedName name="Tab04a_start" localSheetId="19">#REF!</definedName>
    <definedName name="Tab04a_start">#REF!</definedName>
    <definedName name="Tab04b_start" localSheetId="25">#REF!</definedName>
    <definedName name="Tab04b_start" localSheetId="19">#REF!</definedName>
    <definedName name="Tab04b_start">#REF!</definedName>
    <definedName name="Tab05a_start" localSheetId="25">#REF!</definedName>
    <definedName name="Tab05a_start" localSheetId="19">#REF!</definedName>
    <definedName name="Tab05a_start">#REF!</definedName>
    <definedName name="Tab05b_start" localSheetId="25">#REF!</definedName>
    <definedName name="Tab05b_start" localSheetId="19">#REF!</definedName>
    <definedName name="Tab05b_start">#REF!</definedName>
    <definedName name="Tab06a_start" localSheetId="25">#REF!</definedName>
    <definedName name="Tab06a_start" localSheetId="19">#REF!</definedName>
    <definedName name="Tab06a_start">#REF!</definedName>
    <definedName name="Tab06b_start" localSheetId="25">#REF!</definedName>
    <definedName name="Tab06b_start" localSheetId="19">#REF!</definedName>
    <definedName name="Tab06b_start">#REF!</definedName>
    <definedName name="Tab07a_start" localSheetId="25">#REF!</definedName>
    <definedName name="Tab07a_start" localSheetId="19">#REF!</definedName>
    <definedName name="Tab07a_start">#REF!</definedName>
    <definedName name="Tab07b_start" localSheetId="25">#REF!</definedName>
    <definedName name="Tab07b_start" localSheetId="19">#REF!</definedName>
    <definedName name="Tab07b_start">#REF!</definedName>
    <definedName name="Tab08a_start" localSheetId="25">#REF!</definedName>
    <definedName name="Tab08a_start" localSheetId="19">#REF!</definedName>
    <definedName name="Tab08a_start">#REF!</definedName>
    <definedName name="Tab08b_start" localSheetId="25">#REF!</definedName>
    <definedName name="Tab08b_start" localSheetId="19">#REF!</definedName>
    <definedName name="Tab08b_start">#REF!</definedName>
    <definedName name="Tab09_start" localSheetId="25">#REF!</definedName>
    <definedName name="Tab09_start" localSheetId="19">#REF!</definedName>
    <definedName name="Tab09_start">#REF!</definedName>
    <definedName name="Tab10_start" localSheetId="25">#REF!</definedName>
    <definedName name="Tab10_start" localSheetId="19">#REF!</definedName>
    <definedName name="Tab10_start">#REF!</definedName>
    <definedName name="Tab11_start" localSheetId="25">#REF!</definedName>
    <definedName name="Tab11_start" localSheetId="19">#REF!</definedName>
    <definedName name="Tab11_start">#REF!</definedName>
    <definedName name="Tab12_start" localSheetId="25">#REF!</definedName>
    <definedName name="Tab12_start" localSheetId="19">#REF!</definedName>
    <definedName name="Tab12_start">#REF!</definedName>
    <definedName name="Tab4.2Voe_start" localSheetId="25">#REF!</definedName>
    <definedName name="Tab4.2Voe_start" localSheetId="19">#REF!</definedName>
    <definedName name="Tab4.2Voe_start">#REF!</definedName>
    <definedName name="Tab4.3Voe_start" localSheetId="25">#REF!</definedName>
    <definedName name="Tab4.3Voe_start" localSheetId="19">#REF!</definedName>
    <definedName name="Tab4.3Voe_start">#REF!</definedName>
    <definedName name="TabNG1_start" localSheetId="25">#REF!</definedName>
    <definedName name="TabNG1_start" localSheetId="19">#REF!</definedName>
    <definedName name="TabNG1_start">#REF!</definedName>
    <definedName name="TabNG2_start" localSheetId="25">#REF!</definedName>
    <definedName name="TabNG2_start" localSheetId="19">#REF!</definedName>
    <definedName name="TabNG2_start">#REF!</definedName>
    <definedName name="terajoule" localSheetId="19">[1]!terajoule</definedName>
    <definedName name="terajoule" localSheetId="16">[1]!terajoule</definedName>
    <definedName name="terajoule" localSheetId="17">[2]!terajoule</definedName>
    <definedName name="terajoule">[1]!terajoule</definedName>
    <definedName name="th_physME" localSheetId="19">[1]!th_physME</definedName>
    <definedName name="th_physME" localSheetId="16">[1]!th_physME</definedName>
    <definedName name="th_physME" localSheetId="17">[2]!th_physME</definedName>
    <definedName name="th_physME">[1]!th_physME</definedName>
    <definedName name="th_RÖE" localSheetId="19">[1]!th_RÖE</definedName>
    <definedName name="th_RÖE" localSheetId="16">[1]!th_RÖE</definedName>
    <definedName name="th_RÖE" localSheetId="17">[2]!th_RÖE</definedName>
    <definedName name="th_RÖE">[1]!th_RÖE</definedName>
    <definedName name="th_SKE" localSheetId="19">[1]!th_SKE</definedName>
    <definedName name="th_SKE" localSheetId="16">[1]!th_SKE</definedName>
    <definedName name="th_SKE" localSheetId="17">[2]!th_SKE</definedName>
    <definedName name="th_SKE">[1]!th_SKE</definedName>
    <definedName name="th_terajoule" localSheetId="19">[1]!th_terajoule</definedName>
    <definedName name="th_terajoule" localSheetId="16">[1]!th_terajoule</definedName>
    <definedName name="th_terajoule" localSheetId="17">[2]!th_terajoule</definedName>
    <definedName name="th_terajoule">[1]!th_terajoule</definedName>
    <definedName name="UmrEinspBrutto" localSheetId="31">#REF!</definedName>
    <definedName name="UmrEinspBrutto" localSheetId="25">#REF!</definedName>
    <definedName name="UmrEinspBrutto" localSheetId="19">#REF!</definedName>
    <definedName name="UmrEinspBrutto">#REF!</definedName>
    <definedName name="UmrEinspNetto" localSheetId="25">#REF!</definedName>
    <definedName name="UmrEinspNetto" localSheetId="19">#REF!</definedName>
    <definedName name="UmrEinspNetto">#REF!</definedName>
    <definedName name="UmwEinsBahnstrom" localSheetId="25">#REF!</definedName>
    <definedName name="UmwEinsBahnstrom" localSheetId="19">#REF!</definedName>
    <definedName name="UmwEinsBahnstrom">#REF!</definedName>
    <definedName name="UmwEinsFarge" localSheetId="25">#REF!</definedName>
    <definedName name="UmwEinsFarge" localSheetId="19">#REF!</definedName>
    <definedName name="UmwEinsFarge">#REF!</definedName>
    <definedName name="ÜNHBezug" localSheetId="25">#REF!</definedName>
    <definedName name="ÜNHBezug" localSheetId="19">#REF!</definedName>
    <definedName name="ÜNHBezug">#REF!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37" l="1"/>
  <c r="E75" i="68"/>
  <c r="F75" i="68"/>
  <c r="C75" i="68"/>
  <c r="B75" i="68"/>
  <c r="C14" i="37"/>
  <c r="S10" i="75"/>
  <c r="J37" i="70"/>
  <c r="M77" i="58"/>
  <c r="L77" i="58"/>
  <c r="J77" i="58"/>
  <c r="Q37" i="70"/>
  <c r="K37" i="70"/>
  <c r="L37" i="70"/>
  <c r="M37" i="70"/>
  <c r="N37" i="70"/>
  <c r="O37" i="70"/>
  <c r="P37" i="70"/>
  <c r="S31" i="75"/>
  <c r="S30" i="75"/>
  <c r="S29" i="75"/>
  <c r="S28" i="75"/>
  <c r="S26" i="75"/>
  <c r="S25" i="75"/>
  <c r="S24" i="75"/>
  <c r="S21" i="75"/>
  <c r="S20" i="75"/>
  <c r="S19" i="75"/>
  <c r="S18" i="75"/>
  <c r="S17" i="75"/>
  <c r="S16" i="75"/>
  <c r="S15" i="75"/>
  <c r="S14" i="75"/>
  <c r="S13" i="75"/>
  <c r="S12" i="75"/>
  <c r="S8" i="75"/>
  <c r="S7" i="75"/>
  <c r="T37" i="65"/>
  <c r="C77" i="58"/>
  <c r="D77" i="58"/>
  <c r="B21" i="21"/>
  <c r="H37" i="68"/>
  <c r="F37" i="68"/>
  <c r="E37" i="68"/>
  <c r="D37" i="68"/>
  <c r="B37" i="68"/>
  <c r="C7" i="37"/>
  <c r="C8" i="37"/>
  <c r="C9" i="37"/>
  <c r="C10" i="37"/>
  <c r="C11" i="37"/>
  <c r="C12" i="37"/>
  <c r="C13" i="37"/>
  <c r="C6" i="37"/>
  <c r="N32" i="68"/>
  <c r="AA31" i="68"/>
  <c r="N30" i="68"/>
  <c r="S29" i="68"/>
  <c r="Q28" i="68"/>
  <c r="N27" i="68"/>
  <c r="E74" i="68"/>
  <c r="F74" i="68"/>
  <c r="T36" i="65"/>
  <c r="AC36" i="65"/>
  <c r="T35" i="65"/>
  <c r="T34" i="65"/>
  <c r="J76" i="58"/>
  <c r="L76" i="58"/>
  <c r="C76" i="58"/>
  <c r="F71" i="68"/>
  <c r="H71" i="68"/>
  <c r="E71" i="68"/>
  <c r="Q28" i="70"/>
  <c r="Q27" i="70"/>
  <c r="Q26" i="70"/>
  <c r="Q25" i="70"/>
  <c r="Q24" i="70"/>
  <c r="Q23" i="70"/>
  <c r="Q22" i="70"/>
  <c r="Q21" i="70"/>
  <c r="Q20" i="70"/>
  <c r="P19" i="70"/>
  <c r="O19" i="70"/>
  <c r="M19" i="70"/>
  <c r="L19" i="70"/>
  <c r="K19" i="70"/>
  <c r="J19" i="70"/>
  <c r="Q19" i="70"/>
  <c r="Q18" i="70"/>
  <c r="Q17" i="70"/>
  <c r="Q16" i="70"/>
  <c r="Q15" i="70"/>
  <c r="Q14" i="70"/>
  <c r="Q13" i="70"/>
  <c r="Q12" i="70"/>
  <c r="Q11" i="70"/>
  <c r="Q10" i="70"/>
  <c r="Q9" i="70"/>
  <c r="Q8" i="70"/>
  <c r="Q7" i="70"/>
  <c r="Q6" i="70"/>
  <c r="Q5" i="70"/>
  <c r="Q4" i="70"/>
  <c r="I4" i="65"/>
  <c r="F68" i="68"/>
  <c r="F69" i="68"/>
  <c r="F70" i="68"/>
  <c r="F72" i="68"/>
  <c r="F73" i="68"/>
  <c r="E68" i="68"/>
  <c r="E69" i="68"/>
  <c r="E70" i="68"/>
  <c r="E72" i="68"/>
  <c r="E73" i="68"/>
  <c r="F67" i="68"/>
  <c r="E67" i="68"/>
  <c r="I32" i="68"/>
  <c r="F32" i="68"/>
  <c r="I31" i="68"/>
  <c r="C31" i="68"/>
  <c r="E31" i="68"/>
  <c r="F31" i="68"/>
  <c r="C30" i="68"/>
  <c r="E30" i="68"/>
  <c r="F30" i="68"/>
  <c r="I30" i="68"/>
  <c r="H29" i="68"/>
  <c r="I29" i="68"/>
  <c r="F29" i="68"/>
  <c r="E29" i="68"/>
  <c r="D29" i="68"/>
  <c r="C29" i="68"/>
  <c r="B29" i="68"/>
  <c r="N34" i="65"/>
  <c r="T28" i="65"/>
  <c r="T27" i="65"/>
  <c r="T26" i="65"/>
  <c r="T25" i="65"/>
  <c r="T24" i="65"/>
  <c r="T23" i="65"/>
  <c r="T22" i="65"/>
  <c r="T21" i="65"/>
  <c r="T20" i="65"/>
  <c r="T19" i="65"/>
  <c r="T18" i="65"/>
  <c r="T17" i="65"/>
  <c r="T16" i="65"/>
  <c r="T15" i="65"/>
  <c r="T14" i="65"/>
  <c r="T13" i="65"/>
  <c r="T12" i="65"/>
  <c r="T11" i="65"/>
  <c r="T10" i="65"/>
  <c r="T9" i="65"/>
  <c r="T8" i="65"/>
  <c r="T7" i="65"/>
  <c r="T6" i="65"/>
  <c r="T5" i="65"/>
  <c r="T4" i="65"/>
  <c r="I28" i="65"/>
  <c r="I27" i="65"/>
  <c r="I26" i="65"/>
  <c r="I25" i="65"/>
  <c r="I24" i="65"/>
  <c r="I23" i="65"/>
  <c r="I22" i="65"/>
  <c r="I21" i="65"/>
  <c r="I20" i="65"/>
  <c r="H19" i="65"/>
  <c r="G19" i="65"/>
  <c r="E19" i="65"/>
  <c r="D19" i="65"/>
  <c r="C19" i="65"/>
  <c r="B19" i="65"/>
  <c r="I19" i="65"/>
  <c r="I18" i="65"/>
  <c r="I17" i="65"/>
  <c r="I16" i="65"/>
  <c r="I15" i="65"/>
  <c r="I14" i="65"/>
  <c r="I13" i="65"/>
  <c r="I12" i="65"/>
  <c r="I11" i="65"/>
  <c r="I10" i="65"/>
  <c r="I9" i="65"/>
  <c r="I8" i="65"/>
  <c r="I7" i="65"/>
  <c r="I6" i="65"/>
  <c r="I5" i="65"/>
  <c r="J75" i="58"/>
  <c r="L75" i="58"/>
  <c r="J74" i="58"/>
  <c r="L74" i="58"/>
  <c r="M75" i="58"/>
  <c r="J73" i="58"/>
  <c r="L73" i="58"/>
  <c r="J72" i="58"/>
  <c r="M72" i="58"/>
  <c r="J71" i="58"/>
  <c r="L71" i="58"/>
  <c r="J70" i="58"/>
  <c r="M70" i="58"/>
  <c r="J69" i="58"/>
  <c r="L69" i="58"/>
  <c r="M68" i="58"/>
  <c r="L68" i="58"/>
  <c r="M67" i="58"/>
  <c r="L67" i="58"/>
  <c r="M66" i="58"/>
  <c r="L66" i="58"/>
  <c r="M65" i="58"/>
  <c r="L65" i="58"/>
  <c r="M64" i="58"/>
  <c r="L64" i="58"/>
  <c r="M63" i="58"/>
  <c r="L63" i="58"/>
  <c r="M62" i="58"/>
  <c r="L62" i="58"/>
  <c r="M61" i="58"/>
  <c r="L61" i="58"/>
  <c r="M60" i="58"/>
  <c r="L60" i="58"/>
  <c r="M59" i="58"/>
  <c r="L59" i="58"/>
  <c r="M58" i="58"/>
  <c r="L58" i="58"/>
  <c r="M57" i="58"/>
  <c r="L57" i="58"/>
  <c r="M56" i="58"/>
  <c r="L56" i="58"/>
  <c r="M55" i="58"/>
  <c r="L55" i="58"/>
  <c r="M54" i="58"/>
  <c r="L54" i="58"/>
  <c r="M53" i="58"/>
  <c r="L53" i="58"/>
  <c r="M52" i="58"/>
  <c r="L52" i="58"/>
  <c r="M51" i="58"/>
  <c r="L51" i="58"/>
  <c r="M50" i="58"/>
  <c r="L50" i="58"/>
  <c r="M49" i="58"/>
  <c r="L49" i="58"/>
  <c r="M48" i="58"/>
  <c r="L48" i="58"/>
  <c r="M47" i="58"/>
  <c r="L47" i="58"/>
  <c r="M46" i="58"/>
  <c r="L46" i="58"/>
  <c r="M45" i="58"/>
  <c r="L45" i="58"/>
  <c r="M44" i="58"/>
  <c r="L44" i="58"/>
  <c r="L72" i="58"/>
  <c r="M69" i="58"/>
  <c r="M71" i="58"/>
  <c r="C66" i="17"/>
  <c r="D66" i="17"/>
  <c r="E66" i="17"/>
  <c r="F66" i="17"/>
  <c r="G66" i="17"/>
  <c r="H66" i="17"/>
  <c r="I66" i="17"/>
  <c r="B66" i="17"/>
  <c r="H50" i="17"/>
  <c r="F50" i="17"/>
  <c r="E50" i="17"/>
  <c r="D50" i="17"/>
  <c r="C50" i="17"/>
  <c r="B50" i="17"/>
  <c r="I34" i="17"/>
  <c r="H34" i="17"/>
  <c r="G34" i="17"/>
  <c r="F34" i="17"/>
  <c r="E34" i="17"/>
  <c r="D34" i="17"/>
  <c r="C34" i="17"/>
  <c r="M73" i="58"/>
  <c r="M74" i="58"/>
  <c r="M76" i="58"/>
  <c r="D76" i="58"/>
  <c r="L70" i="58"/>
  <c r="AE22" i="19" l="1"/>
</calcChain>
</file>

<file path=xl/sharedStrings.xml><?xml version="1.0" encoding="utf-8"?>
<sst xmlns="http://schemas.openxmlformats.org/spreadsheetml/2006/main" count="2028" uniqueCount="734">
  <si>
    <t xml:space="preserve"> </t>
  </si>
  <si>
    <t>Steinkohlen</t>
  </si>
  <si>
    <t>Braunkohlen</t>
  </si>
  <si>
    <t>Mineralöle</t>
  </si>
  <si>
    <t>Gase</t>
  </si>
  <si>
    <t>Strom</t>
  </si>
  <si>
    <t>Fernwärme</t>
  </si>
  <si>
    <t>Verkehr</t>
  </si>
  <si>
    <t>Inhaltsverzeichnis</t>
  </si>
  <si>
    <t>Seite</t>
  </si>
  <si>
    <t xml:space="preserve">Vorbemerkungen                                                                                                                                                                   </t>
  </si>
  <si>
    <t>Grafiken</t>
  </si>
  <si>
    <t>Tabellen</t>
  </si>
  <si>
    <t>1. Entwicklung des Primärenergieverbrauchs</t>
  </si>
  <si>
    <t>2. Entwicklung des Endenergieverbrauchs</t>
  </si>
  <si>
    <t>3. Entwicklung des Einsatzes von Energieträgern im Energiesektor</t>
  </si>
  <si>
    <t>4. Struktur des Energieverbrauchs</t>
  </si>
  <si>
    <t>5. Endenergieverbrauch nach Verbrauchergruppen</t>
  </si>
  <si>
    <t>7. Endenergieverbrauch im Bereich Haushalte, Gewerbe, Handel, Dienstleistungen</t>
  </si>
  <si>
    <t xml:space="preserve">    und übrige Verbraucher nach Energieträgern</t>
  </si>
  <si>
    <r>
      <t>1. CO</t>
    </r>
    <r>
      <rPr>
        <vertAlign val="subscript"/>
        <sz val="9"/>
        <rFont val="Helvetica"/>
        <family val="2"/>
      </rPr>
      <t>2</t>
    </r>
    <r>
      <rPr>
        <sz val="9"/>
        <rFont val="Helvetica"/>
        <family val="2"/>
      </rPr>
      <t>-Emissionen aus dem Primärenergieverbrauch nach</t>
    </r>
  </si>
  <si>
    <r>
      <t>3. CO</t>
    </r>
    <r>
      <rPr>
        <vertAlign val="subscript"/>
        <sz val="9"/>
        <rFont val="Helvetica"/>
        <family val="2"/>
      </rPr>
      <t>2</t>
    </r>
    <r>
      <rPr>
        <sz val="9"/>
        <rFont val="Helvetica"/>
        <family val="2"/>
      </rPr>
      <t>-Emissionen aus dem Endenergieverbrauch nach</t>
    </r>
  </si>
  <si>
    <r>
      <t>4. CO</t>
    </r>
    <r>
      <rPr>
        <vertAlign val="subscript"/>
        <sz val="9"/>
        <rFont val="Helvetica"/>
        <family val="2"/>
      </rPr>
      <t>2</t>
    </r>
    <r>
      <rPr>
        <sz val="9"/>
        <rFont val="Helvetica"/>
        <family val="2"/>
      </rPr>
      <t>-Emissionen aus dem Endenergieverbrauch nach</t>
    </r>
  </si>
  <si>
    <r>
      <t>2. CO</t>
    </r>
    <r>
      <rPr>
        <vertAlign val="subscript"/>
        <sz val="9"/>
        <rFont val="Helvetica"/>
        <family val="2"/>
      </rPr>
      <t>2</t>
    </r>
    <r>
      <rPr>
        <sz val="9"/>
        <rFont val="Helvetica"/>
        <family val="2"/>
      </rPr>
      <t>-Emissionen aus dem Primär- und Endenergieverbrauch</t>
    </r>
  </si>
  <si>
    <r>
      <t>2. CO</t>
    </r>
    <r>
      <rPr>
        <vertAlign val="subscript"/>
        <sz val="9"/>
        <rFont val="Helvetica"/>
        <family val="2"/>
      </rPr>
      <t>2</t>
    </r>
    <r>
      <rPr>
        <sz val="9"/>
        <rFont val="Helvetica"/>
        <family val="2"/>
      </rPr>
      <t>-Emissionen aus dem Primärenergieverbrauch nach Emittentensektoren</t>
    </r>
  </si>
  <si>
    <r>
      <t>4. CO</t>
    </r>
    <r>
      <rPr>
        <vertAlign val="subscript"/>
        <sz val="9"/>
        <rFont val="Helvetica"/>
        <family val="2"/>
      </rPr>
      <t>2</t>
    </r>
    <r>
      <rPr>
        <sz val="9"/>
        <rFont val="Helvetica"/>
        <family val="2"/>
      </rPr>
      <t>-Emissionen aus dem Endenergieverbrauch nach Emittentensektoren</t>
    </r>
  </si>
  <si>
    <t>Vorbemerkungen</t>
  </si>
  <si>
    <t xml:space="preserve">Energiebilanzen erfüllen bei der Beurteilung der ökonomisch-ökologischen Situation eines Landes eine wichtige analytische Funktion. Sie geben Aufschluss über die energiewirtschaftlichen Veränderungen und erlauben nicht nur Aussagen über den Verbrauch der Energieträger in den einzelnen Sektoren, sondern geben ebenso Auskunft  über den Fluss von der Erzeugung bis zur Verwendung in den einzelnen Umwandlungs- und Verbrauchsbereichen. Seit vielen Jahren gehören sie zu den periodisch veröffentlichten Standardwerken der Bundesländer, die überwiegend von den Statistischen Landesämtern herausgegeben werden. </t>
  </si>
  <si>
    <t>Strom und andere</t>
  </si>
  <si>
    <t xml:space="preserve">             x </t>
  </si>
  <si>
    <t xml:space="preserve">                x </t>
  </si>
  <si>
    <t xml:space="preserve">                   x </t>
  </si>
  <si>
    <t xml:space="preserve">              x </t>
  </si>
  <si>
    <t xml:space="preserve">               x </t>
  </si>
  <si>
    <t>Bio-</t>
  </si>
  <si>
    <t>masse</t>
  </si>
  <si>
    <t xml:space="preserve"> Heizwerke</t>
  </si>
  <si>
    <t>und Um-</t>
  </si>
  <si>
    <t>49-51</t>
  </si>
  <si>
    <t>52-54</t>
  </si>
  <si>
    <t>58/59</t>
  </si>
  <si>
    <t>Energiebilanz und Energieträger</t>
  </si>
  <si>
    <t>In der Energiebilanz werden das Aufkommen und die Verwendung von Energieträgern eines Landes für jeweils ein Jahr möglichst lückenlos und detailliert nachgewiesen.</t>
  </si>
  <si>
    <t>Die Felder des Bilanztableaus, in denen methodisch oder physikalisch keine sinnvollen Aussagen möglich sind oder auch für das Land keine Datenbasis besteht, sind als Kennzeichnung einer Nichtbelegung grau schraffiert.</t>
  </si>
  <si>
    <t>Die Energiebilanz umfasst drei Hauptteile:</t>
  </si>
  <si>
    <t>- die PRIMÄRENERGIEBILANZ</t>
  </si>
  <si>
    <t>- die UMWANDLUNGSBILANZ und</t>
  </si>
  <si>
    <t>- den ENDENERGIEVERBRAUCH.</t>
  </si>
  <si>
    <r>
      <t xml:space="preserve">Die </t>
    </r>
    <r>
      <rPr>
        <b/>
        <sz val="9"/>
        <rFont val="Helvetica"/>
        <family val="2"/>
      </rPr>
      <t>Primärenergiebilanz</t>
    </r>
    <r>
      <rPr>
        <sz val="9"/>
        <rFont val="Helvetica"/>
        <family val="2"/>
      </rPr>
      <t xml:space="preserve"> ist eine Bilanz der Energiedarbietung der ersten Stufe. In ihr werden sowohl Primär- als auch Sekundärenergieträger nach folgendem Schema erfasst:</t>
    </r>
  </si>
  <si>
    <t>- Handel mit Energieträgern über die Landesgrenzen - soweit  Daten vorhanden - unterteilt nach Bezügen und</t>
  </si>
  <si>
    <t>Bei der Umwandlung fallen auch Stoffe an, bei deren Verwendung es nicht auf den Energiegehalt, sondern auf ihre stofflichen Eigenschaften ankommt. Diese sogenannten Nichtenergieträger sind in dieser Bilanz z. B. Bestandteil der Spalte "Andere Mineralölprodukte" und vervollständigen damit die Darstellung von Einsatz und Ausstoß bei Umwandlungsprozessen. In Thüringen betrifft das vor allem Bitumen.</t>
  </si>
  <si>
    <t>Teil 1: Energiebilanz</t>
  </si>
  <si>
    <r>
      <t>Teil 2: CO</t>
    </r>
    <r>
      <rPr>
        <b/>
        <vertAlign val="subscript"/>
        <sz val="11"/>
        <rFont val="Helvetica"/>
        <family val="2"/>
      </rPr>
      <t>2</t>
    </r>
    <r>
      <rPr>
        <b/>
        <sz val="11"/>
        <rFont val="Helvetica"/>
        <family val="2"/>
      </rPr>
      <t>-Bilanz</t>
    </r>
  </si>
  <si>
    <r>
      <t xml:space="preserve">Ebenso wie die Nichtenergieträger kann auch ein Teil der Energieträger, z. B. Flüssiggas, als Rohstoff chemischer Prozesse nichtenergetisch genutzt werden. Nichtenergieträger und nicht energetisch genutzte Energieträger werden als </t>
    </r>
    <r>
      <rPr>
        <b/>
        <sz val="9"/>
        <rFont val="Helvetica"/>
        <family val="2"/>
      </rPr>
      <t>nichtenergetischer Verbrauch</t>
    </r>
    <r>
      <rPr>
        <sz val="9"/>
        <rFont val="Helvetica"/>
        <family val="2"/>
      </rPr>
      <t xml:space="preserve"> in einer besonderen Zeile verbucht. Damit wird erreicht, dass im Endenergieverbrauch nur der Verbrauch energetisch genutzter Energieträger ausgewiesen wird.</t>
    </r>
  </si>
  <si>
    <t>Die Energiebilanz hat folgenden Aufbau:</t>
  </si>
  <si>
    <t>+/- Statistische Differenzen</t>
  </si>
  <si>
    <t>-    Nichtenergetischer Verbrauch</t>
  </si>
  <si>
    <t>=   ENDENERGIEVERBRAUCH</t>
  </si>
  <si>
    <t>-    Verbrauch in der Energiegewinnung und in den Umwandlungsbereichen</t>
  </si>
  <si>
    <t xml:space="preserve">VERARBEITENDES GEWERBE, </t>
  </si>
  <si>
    <t xml:space="preserve"> SONSTIGER BERGBAU INSGESAMT</t>
  </si>
  <si>
    <t>Gewerbe, Handel, Dienstl. und übrige Verbraucher</t>
  </si>
  <si>
    <t>+    Umwandlungsausstoß (nur Sekundärenergieträger)</t>
  </si>
  <si>
    <t>-    Umwandlungseinsatz</t>
  </si>
  <si>
    <t>=    PRIMÄRENERGIEVERBRAUCH</t>
  </si>
  <si>
    <t>-    Bestandsaufstockungen</t>
  </si>
  <si>
    <t>-    Lieferungen</t>
  </si>
  <si>
    <t>=    Energieaufkommen</t>
  </si>
  <si>
    <t>+    Bestandsentnahme</t>
  </si>
  <si>
    <t>+    Bezüge</t>
  </si>
  <si>
    <t xml:space="preserve">      Gewinnung im Land (nur Primärenergieträger)</t>
  </si>
  <si>
    <t>In der Energiebilanz ist der Endenergieverbrauch als letzte Stufe der Energieverwendung aufgeführt.</t>
  </si>
  <si>
    <t>Umrechnungsfaktoren für die einheitliche Bewertung der Energieträger</t>
  </si>
  <si>
    <r>
      <t>In der Energiebilanz werden die Energieträger zuerst in ihrer spezifischen Einheiten ausgewiesen wie Tonne (t), Kubikmeter (m</t>
    </r>
    <r>
      <rPr>
        <vertAlign val="superscript"/>
        <sz val="9"/>
        <rFont val="Helvetica"/>
        <family val="2"/>
      </rPr>
      <t>3</t>
    </r>
    <r>
      <rPr>
        <sz val="9"/>
        <rFont val="Helvetica"/>
        <family val="2"/>
      </rPr>
      <t>), Kilowattstunde (kWh) und Joule (J).</t>
    </r>
  </si>
  <si>
    <t xml:space="preserve">                 -</t>
  </si>
  <si>
    <t>Petrol-</t>
  </si>
  <si>
    <t>koks</t>
  </si>
  <si>
    <t>Das Bruttoprinzip im Umwandlungsbereich</t>
  </si>
  <si>
    <t>Erläuterungen zu den einzelnen Bilanzpositionen</t>
  </si>
  <si>
    <r>
      <t xml:space="preserve">Verluste treten bei allen Energieträgern auf. Sie werden jedoch meist statistisch nicht erfasst. Nur bei den leitungsgebundenen Energieträgern Strom, Gas und Fernwärme erfolgt der Ausweis der </t>
    </r>
    <r>
      <rPr>
        <b/>
        <sz val="9"/>
        <rFont val="Helvetica"/>
        <family val="2"/>
      </rPr>
      <t>Fackel- und Leitungsverluste</t>
    </r>
    <r>
      <rPr>
        <sz val="9"/>
        <rFont val="Helvetica"/>
        <family val="2"/>
      </rPr>
      <t>.</t>
    </r>
  </si>
  <si>
    <t>- Schienenverkehr</t>
  </si>
  <si>
    <t>- Luftverkehr und</t>
  </si>
  <si>
    <t>- Binnenschifffahrt.</t>
  </si>
  <si>
    <r>
      <t xml:space="preserve">Der Endenergieverbrauch des </t>
    </r>
    <r>
      <rPr>
        <b/>
        <sz val="9"/>
        <rFont val="Helvetica"/>
        <family val="2"/>
      </rPr>
      <t>Verkehrs</t>
    </r>
    <r>
      <rPr>
        <sz val="9"/>
        <rFont val="Helvetica"/>
        <family val="2"/>
      </rPr>
      <t xml:space="preserve"> wird in die folgenden Sektoren untergliedert:</t>
    </r>
  </si>
  <si>
    <t xml:space="preserve">  Lieferungen</t>
  </si>
  <si>
    <r>
      <t xml:space="preserve">Der </t>
    </r>
    <r>
      <rPr>
        <b/>
        <sz val="9"/>
        <rFont val="Helvetica"/>
        <family val="2"/>
      </rPr>
      <t xml:space="preserve">Primärenergieverbrauch </t>
    </r>
    <r>
      <rPr>
        <sz val="9"/>
        <rFont val="Helvetica"/>
        <family val="2"/>
      </rPr>
      <t xml:space="preserve">ergibt sich somit von der Entstehungsseite als Summe aus der Gewinnung in Thüringen, den Bestandsveränderungen sowie dem Saldo aus Bezügen und Lieferungen und umfasst die für die Umwandlung und den Endverbrauch im Land benötigte Energie. Er enthält - bezogen auf die Energieträgerarten - sowohl Primärenergieträger aus eigener Gewinnung als auch Primär- und Sekundärenergieträger aus Bezügen und Beständen. </t>
    </r>
  </si>
  <si>
    <t>Für Sekundärenergieträger, für die die Ausfuhr in andere (Bundes-)Länder größer als die Einfuhr ist, kann der "primäre Verbrauch" auch einen negativen Wert annehmen.</t>
  </si>
  <si>
    <t>Seit 1978 ist die Anwendung der SI-Einheiten in der Bundesrepublik Deutschland verbindlich. Diese Maßeinheiten beruhen auf dem internationalen System von Einheiten (Système international d'Unités, Abkürzung SI).</t>
  </si>
  <si>
    <t>- Öffentliche Einrichtungen</t>
  </si>
  <si>
    <t>- Landwirtschaftsbetriebe</t>
  </si>
  <si>
    <t>- Handel- und Dienstleistungsunternehmen.</t>
  </si>
  <si>
    <t>- Unternehmen des Baugewerbes</t>
  </si>
  <si>
    <r>
      <t>1. CO</t>
    </r>
    <r>
      <rPr>
        <b/>
        <vertAlign val="subscript"/>
        <sz val="10"/>
        <rFont val="Arial"/>
        <family val="2"/>
      </rPr>
      <t>2</t>
    </r>
    <r>
      <rPr>
        <b/>
        <sz val="10"/>
        <rFont val="Arial"/>
        <family val="2"/>
      </rPr>
      <t>-Emissionen aus dem Primärergieverbrauch</t>
    </r>
  </si>
  <si>
    <t>nach Energieträgern</t>
  </si>
  <si>
    <t>Emissionen</t>
  </si>
  <si>
    <t>Entwicklung gegenüber 1990 auf %</t>
  </si>
  <si>
    <t>Veränderung gegenüber dem Vorjahr in %</t>
  </si>
  <si>
    <r>
      <t>2. CO</t>
    </r>
    <r>
      <rPr>
        <b/>
        <vertAlign val="subscript"/>
        <sz val="10"/>
        <rFont val="Arial"/>
        <family val="2"/>
      </rPr>
      <t>2</t>
    </r>
    <r>
      <rPr>
        <b/>
        <sz val="10"/>
        <rFont val="Arial"/>
        <family val="2"/>
      </rPr>
      <t>-Emissionen aus dem Primärenergieverbrauch</t>
    </r>
  </si>
  <si>
    <t>nach Emittentensektoren</t>
  </si>
  <si>
    <t>Emissionen insgesamt</t>
  </si>
  <si>
    <t>Umwandlungs-bereich</t>
  </si>
  <si>
    <t>der allgemeinen</t>
  </si>
  <si>
    <t>Versorgung,</t>
  </si>
  <si>
    <t>Verluste</t>
  </si>
  <si>
    <t>Industriekraftwerke</t>
  </si>
  <si>
    <r>
      <t>3. CO</t>
    </r>
    <r>
      <rPr>
        <b/>
        <vertAlign val="subscript"/>
        <sz val="10"/>
        <rFont val="Arial"/>
        <family val="2"/>
      </rPr>
      <t>2</t>
    </r>
    <r>
      <rPr>
        <b/>
        <sz val="10"/>
        <rFont val="Arial"/>
        <family val="2"/>
      </rPr>
      <t xml:space="preserve">-Emissionen aus dem Endenergieverbrauch </t>
    </r>
  </si>
  <si>
    <t xml:space="preserve">                 .    </t>
  </si>
  <si>
    <t xml:space="preserve">                  .    </t>
  </si>
  <si>
    <t xml:space="preserve">                        .    </t>
  </si>
  <si>
    <t xml:space="preserve">                   x</t>
  </si>
  <si>
    <r>
      <t>4. CO</t>
    </r>
    <r>
      <rPr>
        <b/>
        <vertAlign val="subscript"/>
        <sz val="10"/>
        <rFont val="Arial"/>
        <family val="2"/>
      </rPr>
      <t>2</t>
    </r>
    <r>
      <rPr>
        <b/>
        <sz val="10"/>
        <rFont val="Arial"/>
        <family val="2"/>
      </rPr>
      <t xml:space="preserve">-Emissionen aus dem Endenergieverbrauch </t>
    </r>
  </si>
  <si>
    <t>darunter</t>
  </si>
  <si>
    <t>Haushalte, Handel,</t>
  </si>
  <si>
    <t>Straßen-</t>
  </si>
  <si>
    <t>Gewerbe, Dienst-</t>
  </si>
  <si>
    <t>verkehr</t>
  </si>
  <si>
    <t>Sektor</t>
  </si>
  <si>
    <t>Anteil am Gesamt-                                                 ausstoß in %</t>
  </si>
  <si>
    <t>Haushalte, GHD, übrige Verbraucher</t>
  </si>
  <si>
    <t>Umwandlungsbereich zusammen</t>
  </si>
  <si>
    <t>Mineralöle und Mineralölprodukte</t>
  </si>
  <si>
    <t xml:space="preserve"> Energieträger</t>
  </si>
  <si>
    <t>endver-</t>
  </si>
  <si>
    <t>Emittentengruppe</t>
  </si>
  <si>
    <t>brauchs-</t>
  </si>
  <si>
    <t>bedingt</t>
  </si>
  <si>
    <t>Brennstoff/Energieträger</t>
  </si>
  <si>
    <t>Emissionsfaktor</t>
  </si>
  <si>
    <r>
      <t>Kilogramm CO</t>
    </r>
    <r>
      <rPr>
        <vertAlign val="subscript"/>
        <sz val="8"/>
        <rFont val="Arial"/>
        <family val="2"/>
      </rPr>
      <t>2</t>
    </r>
    <r>
      <rPr>
        <sz val="8"/>
        <rFont val="Arial"/>
        <family val="2"/>
      </rPr>
      <t>/
Gigajoule</t>
    </r>
  </si>
  <si>
    <r>
      <t>3. CO</t>
    </r>
    <r>
      <rPr>
        <vertAlign val="subscript"/>
        <sz val="9"/>
        <rFont val="Helvetica"/>
        <family val="2"/>
      </rPr>
      <t>2</t>
    </r>
    <r>
      <rPr>
        <sz val="9"/>
        <rFont val="Helvetica"/>
        <family val="2"/>
      </rPr>
      <t>-Emissionen aus dem Endenergieverbrauch nach Energieträgern</t>
    </r>
  </si>
  <si>
    <t>Der bundeseinheitliche Rahmen für die Energiebilanz wird durch die Arbeitsgemeinschaft Energiebilanzen fixiert. Die folgenden Ausführungen basieren im Wesentlichen darauf (siehe Energiebilanzen der Bundesrepublik Deutschland, Band III, Frankfurt 1989).</t>
  </si>
  <si>
    <t>Kohlen</t>
  </si>
  <si>
    <t>Erneuerbare ET</t>
  </si>
  <si>
    <t xml:space="preserve">-    </t>
  </si>
  <si>
    <t xml:space="preserve">               x</t>
  </si>
  <si>
    <t>Kraftwerke</t>
  </si>
  <si>
    <t>Endenergie-verbrauch</t>
  </si>
  <si>
    <t>1) bis 2002 einschl. Heizkraftwerke - 2) Sonstige Energieerzeuger, Verbrauch in den Umwandlungsbereichen</t>
  </si>
  <si>
    <t xml:space="preserve"> VERARBEITENDES GEWERBE,</t>
  </si>
  <si>
    <t>Zei-
le</t>
  </si>
  <si>
    <t>1) Durchschnittswert</t>
  </si>
  <si>
    <t>Steinkohle Umwandlungsbereich</t>
  </si>
  <si>
    <t xml:space="preserve">   Haushalte/GHD</t>
  </si>
  <si>
    <t xml:space="preserve">   Verarbeitendes Gewerbe</t>
  </si>
  <si>
    <t>Braunkohle Umwandlungsbereich (ohne IKW)</t>
  </si>
  <si>
    <t xml:space="preserve">     IKW</t>
  </si>
  <si>
    <t xml:space="preserve">     Verarbeitendes Gewerbe</t>
  </si>
  <si>
    <t xml:space="preserve">     Kleinverbraucher</t>
  </si>
  <si>
    <t xml:space="preserve">Braunkohlenbriketts </t>
  </si>
  <si>
    <t xml:space="preserve">     andere Verbraucher</t>
  </si>
  <si>
    <t>Braunkohlenkoks</t>
  </si>
  <si>
    <t xml:space="preserve">     übrige Umwandlung und Kleinverbraucher</t>
  </si>
  <si>
    <t>Staub- und Trockenkohle</t>
  </si>
  <si>
    <t>Hartbraunkohle</t>
  </si>
  <si>
    <t>Rohöl</t>
  </si>
  <si>
    <t>Motorenbenzin</t>
  </si>
  <si>
    <t>Rohbenzin</t>
  </si>
  <si>
    <t>Flugturbinenkraftstoff/Petroleum</t>
  </si>
  <si>
    <t>Dieselkraftstoff</t>
  </si>
  <si>
    <t>Petrolkoks</t>
  </si>
  <si>
    <t>Kokereigas, Stadtgas</t>
  </si>
  <si>
    <t>Grubengas</t>
  </si>
  <si>
    <t>Thüringen-Faktor Fernwärme</t>
  </si>
  <si>
    <r>
      <t>Für die territoriale Betrachtung ist die endverbrauchsbezogene CO</t>
    </r>
    <r>
      <rPr>
        <vertAlign val="subscript"/>
        <sz val="9"/>
        <rFont val="Helvetica"/>
        <family val="2"/>
      </rPr>
      <t>2</t>
    </r>
    <r>
      <rPr>
        <sz val="9"/>
        <rFont val="Helvetica"/>
        <family val="2"/>
      </rPr>
      <t>-Bilanz von entscheidener Bedeutung. In dieser Bilanz wird die in Thüringen verbrauchte Energie den  jeweiligen Verbrauchergruppen zugeordnet, wobei die im Umwandlungsbereich entstandenen CO</t>
    </r>
    <r>
      <rPr>
        <vertAlign val="subscript"/>
        <sz val="9"/>
        <rFont val="Helvetica"/>
        <family val="2"/>
      </rPr>
      <t>2</t>
    </r>
    <r>
      <rPr>
        <sz val="9"/>
        <rFont val="Helvetica"/>
        <family val="2"/>
      </rPr>
      <t>-Mengen auf die Endverbraucher umgelegt werden. So emittiert z. B. Strom Kohlendioxid nicht beim Verbrauch, sondern bei seiner Erzeugung, wird aber bei dieser Bilanz-Methode dem Endenergieverbrauch angelastet. Stromverbrauchssenkungen wirken sich positiv auf die Bilanz aus, nicht jedoch der Ersatz von eigenem Strom aus Erdgas durch Importstrom.</t>
    </r>
  </si>
  <si>
    <r>
      <t>Eine andere Perspektive bietet die CO</t>
    </r>
    <r>
      <rPr>
        <vertAlign val="subscript"/>
        <sz val="9"/>
        <rFont val="Helvetica"/>
        <family val="2"/>
      </rPr>
      <t>2</t>
    </r>
    <r>
      <rPr>
        <sz val="9"/>
        <rFont val="Helvetica"/>
        <family val="2"/>
      </rPr>
      <t>-Quellenbilanz, die die CO</t>
    </r>
    <r>
      <rPr>
        <vertAlign val="subscript"/>
        <sz val="9"/>
        <rFont val="Helvetica"/>
        <family val="2"/>
      </rPr>
      <t>2</t>
    </r>
    <r>
      <rPr>
        <sz val="9"/>
        <rFont val="Helvetica"/>
        <family val="2"/>
      </rPr>
      <t>-Emissionen dem Land zurechnet, in dem das Kohlendioxid tatsächlich entsteht. Vorteil dieser Bilanz-Methode ist die internationale Vergleichbarkeit, die damit auch die Ausgangsbasis für den Fall eines internationalen Handels mit Emissions-Zertifikaten ist.</t>
    </r>
  </si>
  <si>
    <t>Energieeinheiten</t>
  </si>
  <si>
    <t>Definierte Einheiten für die Energie sind:</t>
  </si>
  <si>
    <t>Joule (J) - für Energie, Arbeit und Wärmemenge;</t>
  </si>
  <si>
    <t>Watt (W) - für Leistung, Energiestrom und Wärmestrom.</t>
  </si>
  <si>
    <t>Dabei gilt: 1 Joule (J) = 1 Newtonmeter (Nm) = 1 Wattsekunde (Ws).</t>
  </si>
  <si>
    <t xml:space="preserve">              x</t>
  </si>
  <si>
    <t xml:space="preserve"> Industriewärmekraftwerke</t>
  </si>
  <si>
    <t xml:space="preserve"> Industriewärmekraftwerke </t>
  </si>
  <si>
    <t>erneuer-</t>
  </si>
  <si>
    <t>bare ET</t>
  </si>
  <si>
    <t>Gebräuchliche Vorsätze und Vorsatzzeichen für Energieeinheiten sind:</t>
  </si>
  <si>
    <r>
      <t xml:space="preserve">Bei den </t>
    </r>
    <r>
      <rPr>
        <b/>
        <sz val="9"/>
        <rFont val="Helvetica"/>
        <family val="2"/>
      </rPr>
      <t>Wasserkraftwerken</t>
    </r>
    <r>
      <rPr>
        <sz val="9"/>
        <rFont val="Helvetica"/>
        <family val="2"/>
      </rPr>
      <t xml:space="preserve"> wird in der Bilanzspalte Wasserkraft ausschließlich die Stromerzeugung aus Laufwasser berücksichtigt. Die Stromerzeugung der Pumpspeicherwerke ist nur in der Spalte Strom ausgewiesen, da es sich dabei um einen Umwandlungsprozess von Strom handelt. Als Umwandlungseinsatz wird der Pumpstromverbrauch verbucht, als Umwandlungsausstoß die Pumpstromerzeugung.</t>
    </r>
  </si>
  <si>
    <t>- Betriebe des Verarbeitenden Gewerbes mit weniger als 20 Beschäftigten</t>
  </si>
  <si>
    <r>
      <t xml:space="preserve">Andere Braunkohlen-Produkte </t>
    </r>
    <r>
      <rPr>
        <vertAlign val="superscript"/>
        <sz val="8"/>
        <rFont val="Arial"/>
        <family val="2"/>
      </rPr>
      <t>2)</t>
    </r>
  </si>
  <si>
    <r>
      <t>Basierend auf der Energiebilanz erfolgt im Thüringer Landesamt für Statistik die Berechnung der energiebedingten Kohlendioxid-(CO</t>
    </r>
    <r>
      <rPr>
        <vertAlign val="subscript"/>
        <sz val="9"/>
        <rFont val="Helvetica"/>
        <family val="2"/>
      </rPr>
      <t>2</t>
    </r>
    <r>
      <rPr>
        <sz val="9"/>
        <rFont val="Helvetica"/>
        <family val="2"/>
      </rPr>
      <t>-)Emissionen. Hierfür wird der Verbrauch von fossilen kohlenstoffhaltigen Energieträgern mit brennstoffspezifischen Emissionsfaktoren belastet. Diese Faktoren werden vom Bundesumweltamt einheitlich zur Verfügung gestellt und sind Bestandteil dieser Veröffentlichung.</t>
    </r>
  </si>
  <si>
    <r>
      <t>Giga   (G)   =   10</t>
    </r>
    <r>
      <rPr>
        <vertAlign val="superscript"/>
        <sz val="9"/>
        <rFont val="Helvetica"/>
        <family val="2"/>
      </rPr>
      <t>9</t>
    </r>
    <r>
      <rPr>
        <sz val="9"/>
        <rFont val="Helvetica"/>
        <family val="2"/>
      </rPr>
      <t xml:space="preserve">     (Milliarde)</t>
    </r>
  </si>
  <si>
    <r>
      <t>Mega  (M)   =   10</t>
    </r>
    <r>
      <rPr>
        <vertAlign val="superscript"/>
        <sz val="9"/>
        <rFont val="Helvetica"/>
        <family val="2"/>
      </rPr>
      <t>6</t>
    </r>
    <r>
      <rPr>
        <sz val="9"/>
        <rFont val="Helvetica"/>
        <family val="2"/>
      </rPr>
      <t xml:space="preserve">     (Million)</t>
    </r>
  </si>
  <si>
    <r>
      <t>Tera    (T)   =   10</t>
    </r>
    <r>
      <rPr>
        <vertAlign val="superscript"/>
        <sz val="9"/>
        <rFont val="Helvetica"/>
        <family val="2"/>
      </rPr>
      <t>12</t>
    </r>
    <r>
      <rPr>
        <sz val="9"/>
        <rFont val="Helvetica"/>
        <family val="2"/>
      </rPr>
      <t xml:space="preserve">    (Billion)</t>
    </r>
  </si>
  <si>
    <r>
      <t>Peta    (P)   =   10</t>
    </r>
    <r>
      <rPr>
        <vertAlign val="superscript"/>
        <sz val="9"/>
        <rFont val="Helvetica"/>
        <family val="2"/>
      </rPr>
      <t>15</t>
    </r>
    <r>
      <rPr>
        <sz val="9"/>
        <rFont val="Helvetica"/>
        <family val="2"/>
      </rPr>
      <t xml:space="preserve">    (Billiarde)  </t>
    </r>
  </si>
  <si>
    <r>
      <t>Kilo     (k)   =    10</t>
    </r>
    <r>
      <rPr>
        <vertAlign val="superscript"/>
        <sz val="9"/>
        <rFont val="Helvetica"/>
        <family val="2"/>
      </rPr>
      <t>3</t>
    </r>
    <r>
      <rPr>
        <sz val="9"/>
        <rFont val="Helvetica"/>
        <family val="2"/>
      </rPr>
      <t xml:space="preserve">     (Tausend)</t>
    </r>
  </si>
  <si>
    <t>Energieträger</t>
  </si>
  <si>
    <t>Davon</t>
  </si>
  <si>
    <t>insgesamt</t>
  </si>
  <si>
    <t>Wasserkraft</t>
  </si>
  <si>
    <t>Sonstige</t>
  </si>
  <si>
    <t>Terajoule (TJ)</t>
  </si>
  <si>
    <t>Anteile am Insgesamt in %</t>
  </si>
  <si>
    <t xml:space="preserve">.    </t>
  </si>
  <si>
    <t>Jahr</t>
  </si>
  <si>
    <t>Umwandlungseinsatz,</t>
  </si>
  <si>
    <t>Eigenverbrauch und</t>
  </si>
  <si>
    <t>Stein-</t>
  </si>
  <si>
    <t>Braun-</t>
  </si>
  <si>
    <t>Mineral-</t>
  </si>
  <si>
    <t>Verluste insgesamt</t>
  </si>
  <si>
    <t>öle</t>
  </si>
  <si>
    <t>Primärer</t>
  </si>
  <si>
    <t>Umwand-</t>
  </si>
  <si>
    <t>Verbrauch und</t>
  </si>
  <si>
    <t>Nichtener-</t>
  </si>
  <si>
    <t>End-</t>
  </si>
  <si>
    <t>Primär-</t>
  </si>
  <si>
    <t>Sekundär-</t>
  </si>
  <si>
    <t>lungs-</t>
  </si>
  <si>
    <t>Verluste in der</t>
  </si>
  <si>
    <t>getischer</t>
  </si>
  <si>
    <t>energie-</t>
  </si>
  <si>
    <t>ET</t>
  </si>
  <si>
    <t>einsatz</t>
  </si>
  <si>
    <t>ausstoß</t>
  </si>
  <si>
    <r>
      <t xml:space="preserve">Energieumw. </t>
    </r>
    <r>
      <rPr>
        <vertAlign val="superscript"/>
        <sz val="8"/>
        <rFont val="Arial"/>
        <family val="2"/>
      </rPr>
      <t>1)</t>
    </r>
  </si>
  <si>
    <t>Verbrauch</t>
  </si>
  <si>
    <t>verbrauch</t>
  </si>
  <si>
    <t xml:space="preserve">5. Endenergieverbrauch nach Verbrauchergruppen </t>
  </si>
  <si>
    <t>Insgesamt</t>
  </si>
  <si>
    <t>Haushalte, Gewerbe,</t>
  </si>
  <si>
    <t>übrige Verbraucher</t>
  </si>
  <si>
    <t xml:space="preserve">x    </t>
  </si>
  <si>
    <t>und übrige Verbraucher nach Energieträgern</t>
  </si>
  <si>
    <t>Thüringer Landesamt für Statistik</t>
  </si>
  <si>
    <t xml:space="preserve">Energieträger insgesamt </t>
  </si>
  <si>
    <t>Heizöl</t>
  </si>
  <si>
    <t>Naturgas</t>
  </si>
  <si>
    <t>davon</t>
  </si>
  <si>
    <t>Bi-</t>
  </si>
  <si>
    <t>Andere</t>
  </si>
  <si>
    <t>Schw.</t>
  </si>
  <si>
    <t>lanz-</t>
  </si>
  <si>
    <t>Kohle</t>
  </si>
  <si>
    <t>Bri-</t>
  </si>
  <si>
    <t>Koks</t>
  </si>
  <si>
    <t>Briketts</t>
  </si>
  <si>
    <t>Hart-</t>
  </si>
  <si>
    <t>Otto</t>
  </si>
  <si>
    <t>Diesel-</t>
  </si>
  <si>
    <t>Flug-</t>
  </si>
  <si>
    <t>Flüs-</t>
  </si>
  <si>
    <t>Erd-</t>
  </si>
  <si>
    <t>Wasser-</t>
  </si>
  <si>
    <t>Wind-</t>
  </si>
  <si>
    <t>Klärgas,</t>
  </si>
  <si>
    <t>Solar-</t>
  </si>
  <si>
    <t>Fern-</t>
  </si>
  <si>
    <t>Summe</t>
  </si>
  <si>
    <t>zei-</t>
  </si>
  <si>
    <t>(roh)</t>
  </si>
  <si>
    <t>ketts</t>
  </si>
  <si>
    <t>kohlen-</t>
  </si>
  <si>
    <t>braun-</t>
  </si>
  <si>
    <t>kraft-</t>
  </si>
  <si>
    <t>leicht</t>
  </si>
  <si>
    <t>schwer</t>
  </si>
  <si>
    <t>ölpro-</t>
  </si>
  <si>
    <t>sig-</t>
  </si>
  <si>
    <t>gas</t>
  </si>
  <si>
    <t xml:space="preserve">kraft  </t>
  </si>
  <si>
    <t>kraft</t>
  </si>
  <si>
    <t>Deponie-</t>
  </si>
  <si>
    <t>energie</t>
  </si>
  <si>
    <t>wärme</t>
  </si>
  <si>
    <t>le</t>
  </si>
  <si>
    <t>produkte</t>
  </si>
  <si>
    <t>kohle</t>
  </si>
  <si>
    <t>stoffe</t>
  </si>
  <si>
    <t>stoff</t>
  </si>
  <si>
    <t>kraftst.</t>
  </si>
  <si>
    <t xml:space="preserve">dukte </t>
  </si>
  <si>
    <t>träger</t>
  </si>
  <si>
    <t>1 000 t</t>
  </si>
  <si>
    <t>Mill. kWh</t>
  </si>
  <si>
    <t>TJ</t>
  </si>
  <si>
    <t>Bilanzspalte</t>
  </si>
  <si>
    <t xml:space="preserve"> Gewinnung</t>
  </si>
  <si>
    <t xml:space="preserve"> Bezüge </t>
  </si>
  <si>
    <t>PRIMÄR-</t>
  </si>
  <si>
    <t xml:space="preserve"> Bestandsentnahme</t>
  </si>
  <si>
    <t>ENERGIE-</t>
  </si>
  <si>
    <t xml:space="preserve"> ENERGIEAUFKOMMEN</t>
  </si>
  <si>
    <t>BILANZ</t>
  </si>
  <si>
    <t xml:space="preserve"> Lieferungen</t>
  </si>
  <si>
    <t xml:space="preserve"> Bestandsaufstockung</t>
  </si>
  <si>
    <t xml:space="preserve"> PRIMÄRENERGIEVERBRAUCH</t>
  </si>
  <si>
    <t>Um-</t>
  </si>
  <si>
    <t>Z</t>
  </si>
  <si>
    <t>wand-</t>
  </si>
  <si>
    <t>N</t>
  </si>
  <si>
    <t xml:space="preserve"> Wasserkraftanlagen</t>
  </si>
  <si>
    <t>A</t>
  </si>
  <si>
    <t>ein-</t>
  </si>
  <si>
    <t xml:space="preserve"> Windkraft-, Photovoltaik- und andere Anlagen</t>
  </si>
  <si>
    <t>L</t>
  </si>
  <si>
    <t>satz</t>
  </si>
  <si>
    <t>I</t>
  </si>
  <si>
    <t xml:space="preserve"> Sonstige Energieerzeuger</t>
  </si>
  <si>
    <t>B</t>
  </si>
  <si>
    <t xml:space="preserve"> UMWANDLUNGSEINSATZ INSGESAMT</t>
  </si>
  <si>
    <t>S</t>
  </si>
  <si>
    <t>G</t>
  </si>
  <si>
    <t>U</t>
  </si>
  <si>
    <t>aus-</t>
  </si>
  <si>
    <t>D</t>
  </si>
  <si>
    <t>stoß</t>
  </si>
  <si>
    <t xml:space="preserve"> UMWANDLUNGSAUSSTOß  INSGESAMT </t>
  </si>
  <si>
    <t>W</t>
  </si>
  <si>
    <t>M</t>
  </si>
  <si>
    <t>bei Ge-</t>
  </si>
  <si>
    <t xml:space="preserve"> Kraftwerke, Heizwerke</t>
  </si>
  <si>
    <t>winnung</t>
  </si>
  <si>
    <t xml:space="preserve"> Erdöl- und Erdgasgewinnung</t>
  </si>
  <si>
    <t>wandlung</t>
  </si>
  <si>
    <t xml:space="preserve"> EN.-VERBRAUCH IM UMWANDLUNGSBEREICH</t>
  </si>
  <si>
    <t xml:space="preserve"> Fackel- und Leitungsverluste</t>
  </si>
  <si>
    <t xml:space="preserve"> ENERGIEANGEBOT NACH UMWANDLUNG</t>
  </si>
  <si>
    <t xml:space="preserve"> Nichtenergetischer Verbrauch</t>
  </si>
  <si>
    <t xml:space="preserve"> Statistische Differenzen</t>
  </si>
  <si>
    <t xml:space="preserve"> ENDENERGIEVERBRAUCH</t>
  </si>
  <si>
    <t>.</t>
  </si>
  <si>
    <t xml:space="preserve"> Textil-, Bekleidungs-, Ledergewerbe</t>
  </si>
  <si>
    <t xml:space="preserve"> Chemische Industrie</t>
  </si>
  <si>
    <t xml:space="preserve"> Herstellung von Gummi- und Kunststoffwaren</t>
  </si>
  <si>
    <t xml:space="preserve"> Herstellung von Metallerzeugnissen</t>
  </si>
  <si>
    <t xml:space="preserve"> Maschinenbau</t>
  </si>
  <si>
    <t xml:space="preserve"> Schienenverkehr</t>
  </si>
  <si>
    <t xml:space="preserve"> Straßenverkehr</t>
  </si>
  <si>
    <t xml:space="preserve"> Luftverkehr</t>
  </si>
  <si>
    <t xml:space="preserve"> Küsten- und Binnenschiffahrt</t>
  </si>
  <si>
    <t xml:space="preserve"> VERKEHR INSGESAMT</t>
  </si>
  <si>
    <t xml:space="preserve"> Haushalte</t>
  </si>
  <si>
    <t>Zeichenerklärung:</t>
  </si>
  <si>
    <t>Stand:</t>
  </si>
  <si>
    <t xml:space="preserve">Strom </t>
  </si>
  <si>
    <t>Energie-</t>
  </si>
  <si>
    <t>Mengen-</t>
  </si>
  <si>
    <t>Heizwert</t>
  </si>
  <si>
    <t>einheit</t>
  </si>
  <si>
    <r>
      <t>Steinkohlen</t>
    </r>
    <r>
      <rPr>
        <vertAlign val="superscript"/>
        <sz val="8"/>
        <rFont val="Arial"/>
        <family val="2"/>
      </rPr>
      <t xml:space="preserve"> 1)</t>
    </r>
  </si>
  <si>
    <t>kg</t>
  </si>
  <si>
    <t>Steinkohlenbriketts</t>
  </si>
  <si>
    <t>Steinkohlenkoks</t>
  </si>
  <si>
    <r>
      <t xml:space="preserve">Braunkohlen </t>
    </r>
    <r>
      <rPr>
        <vertAlign val="superscript"/>
        <sz val="8"/>
        <rFont val="Arial"/>
        <family val="2"/>
      </rPr>
      <t>1)</t>
    </r>
  </si>
  <si>
    <r>
      <t xml:space="preserve">Braunkohlenbriketts </t>
    </r>
    <r>
      <rPr>
        <vertAlign val="superscript"/>
        <sz val="8"/>
        <rFont val="Arial"/>
        <family val="2"/>
      </rPr>
      <t>1)</t>
    </r>
  </si>
  <si>
    <t>Schwerer Flugturbinenkraftstoff, Petroleum</t>
  </si>
  <si>
    <t>Heizöl, leicht</t>
  </si>
  <si>
    <t>Heizöl, schwer</t>
  </si>
  <si>
    <t>Andere Mineralölprodukte</t>
  </si>
  <si>
    <t>Flüssiggas</t>
  </si>
  <si>
    <t>Kokerei- und Stadtgas</t>
  </si>
  <si>
    <t>m³</t>
  </si>
  <si>
    <t>Erdgas</t>
  </si>
  <si>
    <r>
      <t xml:space="preserve">Nachwachsende Rohstoffe, Brennholz </t>
    </r>
    <r>
      <rPr>
        <vertAlign val="superscript"/>
        <sz val="8"/>
        <rFont val="Arial"/>
        <family val="2"/>
      </rPr>
      <t>1)</t>
    </r>
  </si>
  <si>
    <t>Biodiesel (Rapsölmethylester)</t>
  </si>
  <si>
    <t>kWh</t>
  </si>
  <si>
    <t>Windkraft</t>
  </si>
  <si>
    <t>Solarenergie</t>
  </si>
  <si>
    <t>Elektrischer Strom</t>
  </si>
  <si>
    <t>Einheit</t>
  </si>
  <si>
    <t>kJ</t>
  </si>
  <si>
    <t>kcal</t>
  </si>
  <si>
    <t xml:space="preserve">  1 kJ</t>
  </si>
  <si>
    <t xml:space="preserve">  1 kcal</t>
  </si>
  <si>
    <t xml:space="preserve">  1 kWh</t>
  </si>
  <si>
    <t>Abkürzungen</t>
  </si>
  <si>
    <t>AG       Aktiengesellschaft</t>
  </si>
  <si>
    <t>EEV     Endenergieverbrauch</t>
  </si>
  <si>
    <t>EVU     Energieversorgungsunternehmen</t>
  </si>
  <si>
    <t>FHW    Fernheizwerke</t>
  </si>
  <si>
    <t xml:space="preserve">     Kraft- und Heizwerke der allgemeinen Versorgung</t>
  </si>
  <si>
    <t>Heizkraftwerke der allgemeinen Versorgung (nur KWK)</t>
  </si>
  <si>
    <t>Wärmekraftwerke der allgemeinen Versorgung (ohne KWK)</t>
  </si>
  <si>
    <t xml:space="preserve"> Heizkraftwerke der allgemeinen Versorgung (nur KWK)</t>
  </si>
  <si>
    <t>Heizwerke</t>
  </si>
  <si>
    <t>Sonstige Energieerzeuger</t>
  </si>
  <si>
    <t>Endenergieverbrauchsbereich zusammen</t>
  </si>
  <si>
    <t xml:space="preserve"> EMISSIONEN INSGESAMT</t>
  </si>
  <si>
    <r>
      <t>Heizwerke</t>
    </r>
    <r>
      <rPr>
        <vertAlign val="superscript"/>
        <sz val="8"/>
        <rFont val="Arial"/>
        <family val="2"/>
      </rPr>
      <t xml:space="preserve"> 1)</t>
    </r>
  </si>
  <si>
    <t>GHD    Gewerbe, Handel, Dienstleistungen</t>
  </si>
  <si>
    <t>HKW    Heizkraftwerke</t>
  </si>
  <si>
    <t>Die wichtigsten Datenquellen sollen im Folgenden genannt sein:</t>
  </si>
  <si>
    <t xml:space="preserve">Thüringer Landesamt für Statistik: </t>
  </si>
  <si>
    <t xml:space="preserve">Wie in den Vorbemerkungen bereits angeführt, ist zur Erarbeitung einer Landesenergiebilanz eine vielseitige </t>
  </si>
  <si>
    <t>Datenbasis erforderlich.</t>
  </si>
  <si>
    <t xml:space="preserve">- Kohlenabsatz-Statistik: Steinkohlen und Braunkohlen </t>
  </si>
  <si>
    <r>
      <t>- CO</t>
    </r>
    <r>
      <rPr>
        <vertAlign val="subscript"/>
        <sz val="9"/>
        <rFont val="Helvetica"/>
        <family val="2"/>
      </rPr>
      <t>2</t>
    </r>
    <r>
      <rPr>
        <sz val="9"/>
        <rFont val="Helvetica"/>
        <family val="2"/>
      </rPr>
      <t>-Emissionsfaktoren kohlenstoffhaltiger Energieträger</t>
    </r>
  </si>
  <si>
    <r>
      <t>1. CO</t>
    </r>
    <r>
      <rPr>
        <vertAlign val="subscript"/>
        <sz val="9"/>
        <rFont val="Helvetica"/>
        <family val="2"/>
      </rPr>
      <t>2</t>
    </r>
    <r>
      <rPr>
        <sz val="9"/>
        <rFont val="Helvetica"/>
        <family val="2"/>
      </rPr>
      <t>-Emissionen aus dem Primärenergieverbrauch nach Energieträgern</t>
    </r>
  </si>
  <si>
    <r>
      <t xml:space="preserve">In der </t>
    </r>
    <r>
      <rPr>
        <b/>
        <sz val="9"/>
        <rFont val="Helvetica"/>
        <family val="2"/>
      </rPr>
      <t xml:space="preserve">Umwandlungsbilanz </t>
    </r>
    <r>
      <rPr>
        <sz val="9"/>
        <rFont val="Helvetica"/>
        <family val="2"/>
      </rPr>
      <t>werden Einsatz und Ausstoß der verschiedenen Umwandlungsprozesse, der Verbrauch an Energieträgern in der Energiegewinnung und im Umwandlungsbereich sowie die Fackel- und Leitungsverluste ausgewiesen. Typische Umwandlungsprozesse sind u. a. die Erzeugung von Strom und Wärme, die Herstellung von Koks und Briketts oder von Heizöl und Kraftstoffen.</t>
    </r>
  </si>
  <si>
    <t>- Straßenverkehr</t>
  </si>
  <si>
    <t>- Gewinnung von Primärenergieträgern in Thüringen</t>
  </si>
  <si>
    <t>- Bestandsveränderungen  -  soweit Daten vorhanden  -  unterteilt   nach   Bestandsentnahme  und Bestands-</t>
  </si>
  <si>
    <t>=   Energieangebot nach Umwandlungsbilanz</t>
  </si>
  <si>
    <t>Verarbeitendes Gewerbe,</t>
  </si>
  <si>
    <t xml:space="preserve">                     -</t>
  </si>
  <si>
    <t xml:space="preserve"> Gewinnung von Steinen und Erden, sonst. Bergbau, Dienstleist.</t>
  </si>
  <si>
    <t>46-48</t>
  </si>
  <si>
    <t xml:space="preserve"> Herst. v. Nahrungs- u. Futtermitteln, Getränkeherst.,Tabakverarb.</t>
  </si>
  <si>
    <t xml:space="preserve"> Herstellung von Holz-, Flecht-, Korb- u. Korkwaren</t>
  </si>
  <si>
    <t xml:space="preserve"> Herstellung von Papier, Pappe und Waren daraus</t>
  </si>
  <si>
    <t xml:space="preserve"> Herstellung von Druckerzeugnissen, Vervielfältigung</t>
  </si>
  <si>
    <t xml:space="preserve"> Herstellung von pharmazeutischen Erzeugnissen</t>
  </si>
  <si>
    <t xml:space="preserve"> Herstellung von Glas, Keramik, Verarbeitung v. Steinen u. Erden</t>
  </si>
  <si>
    <t>62/63</t>
  </si>
  <si>
    <t xml:space="preserve"> Metallerzeugung und bearbeitung</t>
  </si>
  <si>
    <t>64-66</t>
  </si>
  <si>
    <t xml:space="preserve"> Herstellung von DV-geräten, elektron. u. opt. Erzeugnissen</t>
  </si>
  <si>
    <t xml:space="preserve"> Herstellung von elektrischen Ausrüstungen</t>
  </si>
  <si>
    <t xml:space="preserve"> Herst. von Kraftwagen u. Kraftwagenteilen u. sonst. Fahrzeugbau</t>
  </si>
  <si>
    <t>71/72</t>
  </si>
  <si>
    <t xml:space="preserve"> Herstellung von Möbeln</t>
  </si>
  <si>
    <t xml:space="preserve"> Herstellung von sonstigen Waren</t>
  </si>
  <si>
    <t xml:space="preserve"> Reparatur und Installation von Maschinen und Ausrüstungen</t>
  </si>
  <si>
    <t xml:space="preserve"> Steinkohlenzechen, Braunkohlengruben, Brikettfabriken</t>
  </si>
  <si>
    <r>
      <t>CO</t>
    </r>
    <r>
      <rPr>
        <b/>
        <vertAlign val="subscript"/>
        <sz val="8"/>
        <rFont val="Arial"/>
        <family val="2"/>
      </rPr>
      <t>2</t>
    </r>
    <r>
      <rPr>
        <b/>
        <sz val="8"/>
        <rFont val="Arial"/>
        <family val="2"/>
      </rPr>
      <t>-Ausstoß</t>
    </r>
  </si>
  <si>
    <r>
      <t>1000 t CO</t>
    </r>
    <r>
      <rPr>
        <vertAlign val="subscript"/>
        <sz val="8"/>
        <rFont val="Arial"/>
        <family val="2"/>
      </rPr>
      <t>2</t>
    </r>
  </si>
  <si>
    <t xml:space="preserve"> HAUSHALTE, GHD, ÜBRIGE VERBRAUCHER</t>
  </si>
  <si>
    <t>sonstige</t>
  </si>
  <si>
    <t>andere</t>
  </si>
  <si>
    <t>turb.-</t>
  </si>
  <si>
    <t>öl-</t>
  </si>
  <si>
    <t>6. Endenergieverbrauch im Bereich Verarbeitendes Gewerbe, Gewinnung von Steinen und Erden,</t>
  </si>
  <si>
    <t xml:space="preserve">    sonstiger Bergbau nach Energieträgern</t>
  </si>
  <si>
    <t xml:space="preserve"> GEWINNUNG VON STEINEN UND ERDEN,</t>
  </si>
  <si>
    <r>
      <t>6. Endenergieverbrauch im Bereich Verarbeitendes Gewerbe</t>
    </r>
    <r>
      <rPr>
        <b/>
        <vertAlign val="superscript"/>
        <sz val="10"/>
        <rFont val="Arial"/>
        <family val="2"/>
      </rPr>
      <t>*)</t>
    </r>
    <r>
      <rPr>
        <b/>
        <sz val="10"/>
        <rFont val="Arial"/>
        <family val="2"/>
      </rPr>
      <t>, Gewinnung von Steinen und Erden,</t>
    </r>
  </si>
  <si>
    <t>sonstiger Bergbau nach Energieträgern</t>
  </si>
  <si>
    <t>Verarbeitendes Gewerbe,
Gewinnung von Steinen 
und Erden,
sonstiger Bergbau</t>
  </si>
  <si>
    <r>
      <t>sonstige</t>
    </r>
    <r>
      <rPr>
        <vertAlign val="superscript"/>
        <sz val="8"/>
        <rFont val="Arial"/>
        <family val="2"/>
      </rPr>
      <t xml:space="preserve"> 2)</t>
    </r>
    <r>
      <rPr>
        <sz val="8"/>
        <rFont val="Arial"/>
        <family val="2"/>
      </rPr>
      <t>,</t>
    </r>
  </si>
  <si>
    <t>- Genutzte Umweltwärme in den Ländern</t>
  </si>
  <si>
    <t>turb.</t>
  </si>
  <si>
    <t xml:space="preserve"> Wärmekraftwerke der allgemeinen Versorgung (ohne KWK)</t>
  </si>
  <si>
    <t xml:space="preserve"> GEWINNUNG VON STEINEN UND ERDEN SOWIE</t>
  </si>
  <si>
    <t xml:space="preserve"> HAUSHALTE + GEW., HANDEL, DL + übrige VERBR.</t>
  </si>
  <si>
    <t xml:space="preserve"> Herst. v. Nahrungs- u. Futtermitteln, Getränkeherst.,Tabalverarb.</t>
  </si>
  <si>
    <t>Zeile</t>
  </si>
  <si>
    <t>Klärgas</t>
  </si>
  <si>
    <t>flüssige biogene Stoffe</t>
  </si>
  <si>
    <t>Gewinnung im Inland</t>
  </si>
  <si>
    <t>Bezüge</t>
  </si>
  <si>
    <t>Bestandsentnahmen</t>
  </si>
  <si>
    <t>Energieaufkommen im Inland</t>
  </si>
  <si>
    <t>Lieferungen</t>
  </si>
  <si>
    <t>Bestandsaufstockungen</t>
  </si>
  <si>
    <t>Primärenergieverbrauch im Inland</t>
  </si>
  <si>
    <t>Industriewärmekraftwerke (nur für Strom)</t>
  </si>
  <si>
    <t>Wasserkraftwerke</t>
  </si>
  <si>
    <t>Umwandlungseinsatz insgesamt</t>
  </si>
  <si>
    <t>Umwandlungsausstoß insgesamt</t>
  </si>
  <si>
    <t>Fackel- und Leitungsverluste</t>
  </si>
  <si>
    <t>Nichtenergetischer Verbrauch</t>
  </si>
  <si>
    <t>Statistische Differenzen</t>
  </si>
  <si>
    <t>ENDENERGIE-
VERBRAUCH</t>
  </si>
  <si>
    <t>Endenergieverbrauch</t>
  </si>
  <si>
    <t>Verkehr insgesamt</t>
  </si>
  <si>
    <t>Haushalte, Gewerbe, Handel und Dienstleistungen</t>
  </si>
  <si>
    <t>- Otto- und Dieselkraftstoffverbrauch nach Bundesländern</t>
  </si>
  <si>
    <t>Erneuerbare Energieträger</t>
  </si>
  <si>
    <r>
      <t>CO</t>
    </r>
    <r>
      <rPr>
        <b/>
        <vertAlign val="subscript"/>
        <sz val="8"/>
        <rFont val="Arial"/>
        <family val="2"/>
      </rPr>
      <t>2</t>
    </r>
    <r>
      <rPr>
        <b/>
        <sz val="8"/>
        <rFont val="Arial"/>
        <family val="2"/>
      </rPr>
      <t>-Emissionen                                                                                                                        in 1 000 t</t>
    </r>
  </si>
  <si>
    <t xml:space="preserve">   im Bergbau und in der Gewinnung von Steinen und Erden</t>
  </si>
  <si>
    <t xml:space="preserve">- Mineralöle nach Ländern </t>
  </si>
  <si>
    <t>Länderarbeitskreis Energiebilanzen - eigene Berechnungen</t>
  </si>
  <si>
    <t>E.-verbrauch im Umwandlungsbereich insgesamt</t>
  </si>
  <si>
    <t>Gewinnung von Steinen</t>
  </si>
  <si>
    <r>
      <t>und Erden, sonstiger Bergbau</t>
    </r>
    <r>
      <rPr>
        <vertAlign val="superscript"/>
        <sz val="8"/>
        <rFont val="Arial"/>
        <family val="2"/>
      </rPr>
      <t xml:space="preserve"> 1)</t>
    </r>
  </si>
  <si>
    <t>Handel, Dienstleistungen,</t>
  </si>
  <si>
    <r>
      <t xml:space="preserve"> Heizwerke </t>
    </r>
    <r>
      <rPr>
        <vertAlign val="superscript"/>
        <sz val="6"/>
        <rFont val="Helvetica"/>
        <family val="2"/>
      </rPr>
      <t>1)</t>
    </r>
  </si>
  <si>
    <t>Staub- und Trockenkohlen</t>
  </si>
  <si>
    <t>Die vorliegende Energiebilanz enthält keinen Nachweis über den Nutzenergie- und den Energiedienstleistungsverbrauch, da hierfür gegenwärtig weder ausreichende statistische Erhebungen noch hinreichend gesicherte andere umfassende Quantifizierungsmöglichkeiten vorhanden sind.</t>
  </si>
  <si>
    <r>
      <t>Abweichungen in den Summen der Energiebilanzen und CO</t>
    </r>
    <r>
      <rPr>
        <vertAlign val="subscript"/>
        <sz val="9"/>
        <rFont val="Helvetica"/>
        <family val="2"/>
      </rPr>
      <t>2</t>
    </r>
    <r>
      <rPr>
        <sz val="9"/>
        <rFont val="Helvetica"/>
        <family val="2"/>
      </rPr>
      <t>-Bilanzen beruhen auf Rundungsdifferenzen.</t>
    </r>
  </si>
  <si>
    <r>
      <t>Sonstige</t>
    </r>
    <r>
      <rPr>
        <vertAlign val="superscript"/>
        <sz val="8"/>
        <rFont val="Arial"/>
        <family val="2"/>
      </rPr>
      <t>1)</t>
    </r>
    <r>
      <rPr>
        <sz val="8"/>
        <rFont val="Arial"/>
        <family val="2"/>
      </rPr>
      <t>, Verluste</t>
    </r>
  </si>
  <si>
    <t>1) Sonstige Energieerzeuger, Verbrauch in den Umwandlungsbereichen</t>
  </si>
  <si>
    <t>Hinweise</t>
  </si>
  <si>
    <r>
      <t>Die Angaben zu den energiebedingten CO</t>
    </r>
    <r>
      <rPr>
        <vertAlign val="subscript"/>
        <sz val="9"/>
        <rFont val="Helvetica"/>
        <family val="2"/>
      </rPr>
      <t>2</t>
    </r>
    <r>
      <rPr>
        <sz val="9"/>
        <rFont val="Helvetica"/>
        <family val="2"/>
      </rPr>
      <t xml:space="preserve">-Emissionen für die Jahre 1990 bis 2013 sind auf der Grundlage der vom Umweltbundesamt (UBA) vollständig überarbeiteten CO2-Emissionsfaktoren einer Revision unterzogen worden und weichen damit teilweise von den bisher veröffentlichten Angaben ab.
</t>
    </r>
  </si>
  <si>
    <t>4. Heizwerte der Energieträger für die Umrechnung von spezifischen Mengen-</t>
  </si>
  <si>
    <t>5. Tableau zum Vergleich gebräuchlicher Maßeinheiten der Wärmeenergie</t>
  </si>
  <si>
    <t>KWK    Kraft-Wärme-Kopplung</t>
  </si>
  <si>
    <t>Um die in verschiedenen Maßeinheiten ausgewiesenen Energieträger vergleichen und addieren zu können, ist eine einheitliche Basis notwendig. Die spezifischen Einheiten werden dazu in die Wärmeeinheit "Joule" umgerechnet. Die Maßeinheit ist gesetzlich begründet (siehe Seite 6). Die Umrechnung der einzelnen Energieträger basiert auf der Grundlage ihrer (unteren) Heizwerte, die in Kilojoule ausgedrückt werden (Siehe Tabelle Seite 23). In der Energiebilanz wird als Einheit Terajoule verwendet.</t>
  </si>
  <si>
    <r>
      <t>Seit dem Bilanzjahr 2003</t>
    </r>
    <r>
      <rPr>
        <sz val="9"/>
        <rFont val="Helvetica"/>
        <family val="2"/>
      </rPr>
      <t xml:space="preserve"> wird in </t>
    </r>
    <r>
      <rPr>
        <b/>
        <sz val="9"/>
        <rFont val="Helvetica"/>
        <family val="2"/>
      </rPr>
      <t>Heizkraftwerken der allgemeinen Versorgung</t>
    </r>
    <r>
      <rPr>
        <sz val="9"/>
        <rFont val="Helvetica"/>
        <family val="2"/>
      </rPr>
      <t xml:space="preserve"> der Brennstoffeinsatz für die gekoppelte Strom- und Wärmeerzeugung zusammengefasst ausgewiesen. Dagegen wird in der Zeile </t>
    </r>
    <r>
      <rPr>
        <b/>
        <sz val="9"/>
        <rFont val="Helvetica"/>
        <family val="2"/>
      </rPr>
      <t>Wärmekraftwerke der allgemeinen Versorgung</t>
    </r>
    <r>
      <rPr>
        <sz val="9"/>
        <rFont val="Helvetica"/>
        <family val="2"/>
      </rPr>
      <t xml:space="preserve"> nur der Einsatz zur ungekoppelten Stromerzeugung in Kraftwerken als auch in Heizkraftwerken der allgemeinen Versorgung berücksichtigt. Die Zeile </t>
    </r>
    <r>
      <rPr>
        <b/>
        <sz val="9"/>
        <rFont val="Helvetica"/>
        <family val="2"/>
      </rPr>
      <t>Heizwerke</t>
    </r>
    <r>
      <rPr>
        <sz val="9"/>
        <rFont val="Helvetica"/>
        <family val="2"/>
      </rPr>
      <t xml:space="preserve"> enthält den Brennstoffeinsatz zur ungekoppelten Wärmeerzeugung, und zwar sowohl in reinen Heizwerken als auch in Heizkraftwerken der allgemeinen Versorgung. Die Zeile </t>
    </r>
    <r>
      <rPr>
        <b/>
        <sz val="9"/>
        <rFont val="Helvetica"/>
        <family val="2"/>
      </rPr>
      <t>Industriekraftwerke</t>
    </r>
    <r>
      <rPr>
        <sz val="9"/>
        <rFont val="Helvetica"/>
        <family val="2"/>
      </rPr>
      <t xml:space="preserve"> weist ausschließlich den Brennstoffeinsatz für die innerbetriebliche Stromerzeugung aus, während der Einsatz für die innerbetriebliche Wärmeerzeugung (Prozessdampf, Heizdampf u. Ä.) im Endenergieverbrauch des betroffenen Wirtschaftszweiges enthalten ist. </t>
    </r>
    <r>
      <rPr>
        <b/>
        <sz val="9"/>
        <rFont val="Helvetica"/>
        <family val="2"/>
      </rPr>
      <t>Fernwärme</t>
    </r>
    <r>
      <rPr>
        <sz val="9"/>
        <rFont val="Helvetica"/>
        <family val="2"/>
      </rPr>
      <t xml:space="preserve"> wird von Heizwerken sowie Heiz- und Wärmekraftwerken über Rohrleitungen in Form von Heißwasser oder Dampf an Dritte abgegeben.</t>
    </r>
  </si>
  <si>
    <t>Biomasse</t>
  </si>
  <si>
    <t>Industrieabfall</t>
  </si>
  <si>
    <t>Terajoule</t>
  </si>
  <si>
    <t>Energieangebot nach Umwandlungsbilanz</t>
  </si>
  <si>
    <t>Spezifische Mengeneinheiten</t>
  </si>
  <si>
    <t>Windkraft-, Photovoltaik und andere Anlagen</t>
  </si>
  <si>
    <t>Verarbeitendes Gewerbe, Gewinnung von Steinen und Erden, sonstiger Bergbau insgesamt</t>
  </si>
  <si>
    <t xml:space="preserve"> - 23 -</t>
  </si>
  <si>
    <t>- 31 -</t>
  </si>
  <si>
    <t>Die für die Berechnungen verwendeten Einwohnerzahlen beziehen sich auf den Stand 31.12. des jeweiligen
Jahres.</t>
  </si>
  <si>
    <t xml:space="preserve">4.  Heizwerte der Energieträger für die Umrechnung von spezifischen </t>
  </si>
  <si>
    <t>5.  Tableau zum Vergleich gebräuchlicher Maßeinheiten der Wärmeenergie</t>
  </si>
  <si>
    <t>Strom und andere ET</t>
  </si>
  <si>
    <t>Arbeitsgemeinschaft Energiebilanzen e. V.</t>
  </si>
  <si>
    <r>
      <t>Im Umwandlungsbereich wird grundsätzlich nach dem Bruttoprinzip verbucht, d. h. Sekundärenergieträger, die noch einmal einer Umwandlung unterliegen, werden jeweils wieder in voller Höhe in Einsatz und Ausstoß erfasst. Dies  ist z.</t>
    </r>
    <r>
      <rPr>
        <sz val="9"/>
        <rFont val="Calibri"/>
        <family val="2"/>
      </rPr>
      <t> </t>
    </r>
    <r>
      <rPr>
        <sz val="9"/>
        <rFont val="Helvetica"/>
        <family val="2"/>
      </rPr>
      <t xml:space="preserve">B. der Fall bei Braunkohlenbriketts, die in Kraftwerken eingesetzt werden, nachdem sie in Brikettfabriken ihre Umwandlung aus Rohkohle erfuhren. </t>
    </r>
    <r>
      <rPr>
        <b/>
        <sz val="9"/>
        <rFont val="Helvetica"/>
        <family val="2"/>
      </rPr>
      <t>Umwandlungseinsatz und Umwandlungsausstoß</t>
    </r>
    <r>
      <rPr>
        <sz val="9"/>
        <rFont val="Helvetica"/>
        <family val="2"/>
      </rPr>
      <t xml:space="preserve"> enthalten - für sich betrachtet - Doppelzählungen, die aber in der Zeile "Energieangebot nach Umwandlungsbilanz" wieder eliminiert werden, da in diese Zeile die Differenz zwischen Umwandlungseinsatz und Umwandlungsausstoß eingeht.</t>
    </r>
  </si>
  <si>
    <t>Der Endenergieverbrauch im Verkehrsbereich umfasst beim Schienenverkehr ab dem Berichtsjahr 2001 auch den Stromverbrauch der Deutschen Bahn AG.</t>
  </si>
  <si>
    <t xml:space="preserve">Die Energiebilanz basiert hauptsächlich auf verschiedenen Bundesstatistiken mit Tatbeständen der Energieumwandlung, des Energieabsatzes und -verbrauchs, die in monatlicher bis jährlicher Periodizität erfragt werden. Dabei handelt es sich zum einen um reine Energiestatistiken, zum anderen um spezielle Merkmale von statistischen Erhebungen anderer Bereiche des Produzierenden Gewerbes sowie des Handels. Darüber hinaus stützt sich die Bilanz auf eine vielfältige Datenbereitstellung von Verbänden, Behörden und anderen Institutionen der Energiewirtschaft (siehe dazu auch die Quellenübersicht) sowie Einzelunternehmen. </t>
  </si>
  <si>
    <t>Darüber hinaus beruhen die Länderbilanzen auf einer einheitlichen und verbindlichen Methodik, die im Länderarbeitskreis Energiebilanzen abgestimmt wird.</t>
  </si>
  <si>
    <r>
      <t xml:space="preserve">Energieträger </t>
    </r>
    <r>
      <rPr>
        <sz val="9"/>
        <rFont val="Helvetica"/>
        <family val="2"/>
      </rPr>
      <t>sind im Sinne der Bilanz alle Quellen, aus denen direkt oder durch Umwandlung Energie erzeugt wird. Das können Primär- oder Sekundärenergieträger sein.</t>
    </r>
  </si>
  <si>
    <t xml:space="preserve">   aufstockungen.</t>
  </si>
  <si>
    <t>In der vertikalen Gliederung werden das Energieaufkommen, die Energieumwandlung und der Endenergieverbrauch dargestellt. Jede einzelne Spalte gibt damit für den jeweiligen Energieträger den Nachweis über dessen Aufkommen und die Verwendung wieder.</t>
  </si>
  <si>
    <r>
      <t xml:space="preserve">Im </t>
    </r>
    <r>
      <rPr>
        <b/>
        <sz val="9"/>
        <rFont val="Helvetica"/>
        <family val="2"/>
      </rPr>
      <t xml:space="preserve">Endenergieverbrauch </t>
    </r>
    <r>
      <rPr>
        <sz val="9"/>
        <rFont val="Helvetica"/>
        <family val="2"/>
      </rPr>
      <t>wird folglich nur die Verwendung derjenigen Primär- und Sekundärenergieträger aufgeführt, die unmittelbar der Erzeugung von Nutzenergie dienen. Die Aufschlüsselung erfolgt nach Verbrauchergruppen.</t>
    </r>
  </si>
  <si>
    <t>-    Fackel- und Leitungsverluste</t>
  </si>
  <si>
    <r>
      <t>Bezüge und Lieferungen</t>
    </r>
    <r>
      <rPr>
        <sz val="9"/>
        <rFont val="Helvetica"/>
        <family val="2"/>
      </rPr>
      <t xml:space="preserve"> betreffen die Ein- und Ausfuhr nach oder von Thüringen. Da statistische Werte und Messmöglichkeiten an den Landesgrenzen nicht ausreichend vorhanden sind, wird energieträgerspezifisch die Differenz zwischen dem eigenen Aufkommen und dem Verbrauch im Land als Bezug bzw. Lieferung gebucht.</t>
    </r>
  </si>
  <si>
    <t xml:space="preserve">Die Energiebilanz ist horizontal in Primär- und Sekundärenergieträger sowie in die aus diesen Energieträgern erzeugten nichtenergetischen Produkte gegliedert. </t>
  </si>
  <si>
    <r>
      <t xml:space="preserve">Beim Endenergieverbrauch wird die Energieverwendung der einzelnen Energieträger den einzelnen Verbrauchergruppen zugeordnet. Er beruht für den Bereich </t>
    </r>
    <r>
      <rPr>
        <b/>
        <sz val="9"/>
        <rFont val="Helvetica"/>
      </rPr>
      <t xml:space="preserve">Verarbeitendes Gewerbe, Gewinnung von Steinen und Erden, sonstiger Bergbau </t>
    </r>
    <r>
      <rPr>
        <sz val="9"/>
        <rFont val="Helvetica"/>
        <family val="2"/>
      </rPr>
      <t>weitgehend auf den Angaben der Betriebe von Industrieunternehmen mit im Allgemeinen 20 Beschäftigten und mehr. Die Gruppierung basiert auf der Gliederung der "Klassifikation der Wirtschaftszweige, Ausgabe 2008" (WZ 2008), die für alle amtlichen Statistiken im Produzierenden Gewerbe seit 2009 verbindlich ist.</t>
    </r>
  </si>
  <si>
    <t xml:space="preserve">Die Angaben der Energiebilanz beruhen im Allgemeinen auf Verbandsstatistiken mit Ergebnissen nach Bundesländern über die Lieferungen an Verkehrsträger. </t>
  </si>
  <si>
    <t>Zum Sektor Gewerbe, Handel, Dienstleistungen und übrige Verbraucher (kurz: GHD) gehören</t>
  </si>
  <si>
    <r>
      <t>CO</t>
    </r>
    <r>
      <rPr>
        <b/>
        <vertAlign val="subscript"/>
        <sz val="9"/>
        <rFont val="Helvetica"/>
        <family val="2"/>
      </rPr>
      <t>2</t>
    </r>
    <r>
      <rPr>
        <b/>
        <sz val="9"/>
        <rFont val="Helvetica"/>
        <family val="2"/>
      </rPr>
      <t>-Bilanz - Energiebedingte Emissionen</t>
    </r>
  </si>
  <si>
    <r>
      <t xml:space="preserve">Für die Sektoren </t>
    </r>
    <r>
      <rPr>
        <b/>
        <sz val="9"/>
        <rFont val="Helvetica"/>
      </rPr>
      <t>Haushalte</t>
    </r>
    <r>
      <rPr>
        <sz val="9"/>
        <rFont val="Helvetica"/>
        <family val="2"/>
      </rPr>
      <t xml:space="preserve"> und </t>
    </r>
    <r>
      <rPr>
        <b/>
        <sz val="9"/>
        <rFont val="Helvetica"/>
      </rPr>
      <t>Gewerbe, Handel, Dienstleistungen und übrige Verbraucher</t>
    </r>
    <r>
      <rPr>
        <sz val="9"/>
        <rFont val="Helvetica"/>
        <family val="2"/>
      </rPr>
      <t xml:space="preserve"> (einschließlich militärischer Dienststellen) wird der Endenergieverbrauch bei den nicht-leitungsgebundenen Energieträgern (Kohle, Mineralölprodukte und erneuerbare Energien) seit dem Bilanzjahr 2015 anhand der Anteile in der Energiebilanz für Deutschland aufgeteilt.</t>
    </r>
  </si>
  <si>
    <t xml:space="preserve">2) Wirbelschichtkohle, Braunkohlenkoks </t>
  </si>
  <si>
    <t>Bundesverband Erdgas, Erdöl und Geoenergie e. V., Hannover</t>
  </si>
  <si>
    <t>Statistik der Kohlenwirtschaft e. V., Essen</t>
  </si>
  <si>
    <t>Mineralölwirtschaftsverband e. V., Berlin</t>
  </si>
  <si>
    <t>Zentrum für Sonnenenergie- und Wasserstoff-Forschung (ZSW), Stuttgart</t>
  </si>
  <si>
    <t>- Stromverbrauch im Straßenverkehr</t>
  </si>
  <si>
    <t xml:space="preserve">Umweltbundesamt, Dessau </t>
  </si>
  <si>
    <t>Agentur für erneuerbare Energien e. V., Berlin</t>
  </si>
  <si>
    <t>Klärgas und andere Biogase</t>
  </si>
  <si>
    <t>leistungen, Übrige</t>
  </si>
  <si>
    <t>Verarbeitendes Gewerbe, Gewinnung von Steinen und 
  Erden, sonstiger Bergbau</t>
  </si>
  <si>
    <t xml:space="preserve">      jedoch mehr als nichts</t>
  </si>
  <si>
    <t xml:space="preserve">   weniger als die Hälfte von 1 in der letzten besetzten Stelle,</t>
  </si>
  <si>
    <t xml:space="preserve"> SONSTIGER BERGBAU  INSGESAMT</t>
  </si>
  <si>
    <t>Was-</t>
  </si>
  <si>
    <t>ser-</t>
  </si>
  <si>
    <t xml:space="preserve">- Monatserhebung über die Elektrizitäts- und Wärmeerzeugung </t>
  </si>
  <si>
    <t>- Monatserhebung über die Stromein- und -ausspeisung bei Netzbetreibern</t>
  </si>
  <si>
    <t>- Jahres-Erhebung über die Energieverwendung der Betriebe im Verarbeitenden Gewerbe,</t>
  </si>
  <si>
    <t>- Jahreserhebung über Gasabsatz und Erlöse in der Gasversorgung</t>
  </si>
  <si>
    <t>- Jahreserhebung über Stromabsatz und Erlöse in der Elektrizitätsversorgung</t>
  </si>
  <si>
    <t>- Jahreserhebung über die Elektrizitäts- und Wärmeerzeugung im Verarbeitenden Gewerbe,</t>
  </si>
  <si>
    <t>- Jahreserhebung über die Abgabe von Flüssiggas</t>
  </si>
  <si>
    <t>- Jahreserhebung über die Gewinnung, Verwendung und Abgabe von Klärgas</t>
  </si>
  <si>
    <t>- Jahreserhebung über die Erzeugung von Biokraftstoffen</t>
  </si>
  <si>
    <t>- Jahreserhebung über Erzeugung, Bezug, Verwendung und Abgabe von Wärme</t>
  </si>
  <si>
    <t>- Jahreserhebung über die Stromein- und ausspeisung bei Netzbetreibern</t>
  </si>
  <si>
    <t>- Biokraftstoffverbrauch in den Ländern</t>
  </si>
  <si>
    <t>- Brennholzverbrauch der Haushalte</t>
  </si>
  <si>
    <t>BRD-Generalfaktor Strom</t>
  </si>
  <si>
    <t>nach Sektoren</t>
  </si>
  <si>
    <t>E N D E N E R G I E V E R B R A U C H</t>
  </si>
  <si>
    <t>Mengen-einheit</t>
  </si>
  <si>
    <t>Heizwert
(kJoule)</t>
  </si>
  <si>
    <t>Kohlenwertstoffe aus Steinkohle</t>
  </si>
  <si>
    <t>Pech</t>
  </si>
  <si>
    <t>Rohteer</t>
  </si>
  <si>
    <t>Rohbenzol</t>
  </si>
  <si>
    <t>Rohbraunkohlen</t>
  </si>
  <si>
    <t>Braunkohlenbriketts</t>
  </si>
  <si>
    <t>Wirbelschichtkohle</t>
  </si>
  <si>
    <t>Erdöl (roh)</t>
  </si>
  <si>
    <t>Ottokraftstoff</t>
  </si>
  <si>
    <t>Flugturbinenkraftstoff</t>
  </si>
  <si>
    <t>Heizöl (leicht)</t>
  </si>
  <si>
    <t>Heizöl (schwer)</t>
  </si>
  <si>
    <t>Raffineriegas</t>
  </si>
  <si>
    <t>Gichtgas, Konvertergas</t>
  </si>
  <si>
    <t>Biodiesel (Methylester)</t>
  </si>
  <si>
    <t>Pflanzenöl</t>
  </si>
  <si>
    <t>Ethanol</t>
  </si>
  <si>
    <t>Methanol</t>
  </si>
  <si>
    <t>Mengeneinheiten in Wärmeeinheiten zur Thüringer Energiebilanz 2021</t>
  </si>
  <si>
    <t>insgesamt in 1 000 t</t>
  </si>
  <si>
    <t>insgesamt in 1000 t</t>
  </si>
  <si>
    <t>Mio. kWh</t>
  </si>
  <si>
    <r>
      <t>CO</t>
    </r>
    <r>
      <rPr>
        <vertAlign val="subscript"/>
        <sz val="8"/>
        <rFont val="Arial"/>
        <family val="2"/>
      </rPr>
      <t>2</t>
    </r>
    <r>
      <rPr>
        <sz val="8"/>
        <rFont val="Arial"/>
        <family val="2"/>
      </rPr>
      <t>-Emissionen aus dem Primärenergieverbrauch je Einwohner</t>
    </r>
  </si>
  <si>
    <r>
      <t>CO</t>
    </r>
    <r>
      <rPr>
        <vertAlign val="subscript"/>
        <sz val="8"/>
        <rFont val="Arial"/>
        <family val="2"/>
      </rPr>
      <t>2</t>
    </r>
    <r>
      <rPr>
        <sz val="8"/>
        <rFont val="Arial"/>
        <family val="2"/>
      </rPr>
      <t>-Emissionen aus dem Endenergieverbrauch je Einwohner</t>
    </r>
  </si>
  <si>
    <t>1. Zahl aus der Quellenbilanz 
2. Zahl aus der Verursacherbilanz</t>
  </si>
  <si>
    <t>Quellenbilanz B19</t>
  </si>
  <si>
    <t>Verursacherbilanz U27</t>
  </si>
  <si>
    <t>Bevölkerung</t>
  </si>
  <si>
    <t>Verarbeitendes Gewerbe, Gewinnung von Steinen und Erden, sonstiger Bergbau</t>
  </si>
  <si>
    <t>3. EEV nach ET 1990-2014 (PJ)</t>
  </si>
  <si>
    <t>4. EEV nach Verbrauchergruppen (PJ)</t>
  </si>
  <si>
    <t>1. PEV 1990-2014 (PJ)</t>
  </si>
  <si>
    <t>2. PEV und EEV je 1000 EW (TJ/1000 EW)</t>
  </si>
  <si>
    <t>Primärenergieverbrauch je 1000 Einwohner</t>
  </si>
  <si>
    <t>Endenergieverbrauch je 1000 Einwohner</t>
  </si>
  <si>
    <t>-</t>
  </si>
  <si>
    <t xml:space="preserve">Verarbeitendes Gewerbe, Gewinnung von Steinen und Erden, sonstiger Bergbau </t>
  </si>
  <si>
    <t>Energie-verbrauch</t>
  </si>
  <si>
    <t>PEV</t>
  </si>
  <si>
    <t>Einwohner</t>
  </si>
  <si>
    <t>EEV</t>
  </si>
  <si>
    <t>PEV/Ew</t>
  </si>
  <si>
    <t>EEV/Ew</t>
  </si>
  <si>
    <t>Haushalte, Gewerbe, Handel, Dienstleistungen, Sonstige</t>
  </si>
  <si>
    <t>Verarb. Gew.</t>
  </si>
  <si>
    <t>Handel, DL</t>
  </si>
  <si>
    <t>Haushalte, Gewerbe, Handel, Dienstleistungen und übrige Verbraucher</t>
  </si>
  <si>
    <t>VG</t>
  </si>
  <si>
    <t>Haushalte</t>
  </si>
  <si>
    <t xml:space="preserve">                                  </t>
  </si>
  <si>
    <t>- 3 -</t>
  </si>
  <si>
    <t>- 4 -</t>
  </si>
  <si>
    <t>- 5 -</t>
  </si>
  <si>
    <t>- 6 -</t>
  </si>
  <si>
    <t>- 8 -</t>
  </si>
  <si>
    <t>Primär-
ET</t>
  </si>
  <si>
    <t>Sekundär-
ET</t>
  </si>
  <si>
    <t>Anhang</t>
  </si>
  <si>
    <t xml:space="preserve">  2015¹)</t>
  </si>
  <si>
    <t xml:space="preserve">  2016¹)</t>
  </si>
  <si>
    <t xml:space="preserve">  2017¹)</t>
  </si>
  <si>
    <t xml:space="preserve">  2018¹)</t>
  </si>
  <si>
    <t xml:space="preserve">  2019¹)</t>
  </si>
  <si>
    <t xml:space="preserve">  2015²)</t>
  </si>
  <si>
    <t xml:space="preserve">  2016²)</t>
  </si>
  <si>
    <t xml:space="preserve">  2017²)</t>
  </si>
  <si>
    <t xml:space="preserve">  2018²)</t>
  </si>
  <si>
    <t xml:space="preserve">  2019²)</t>
  </si>
  <si>
    <t>1) einschließlich statistische Differenzen</t>
  </si>
  <si>
    <t>1) Die Bilanzen dieser Jahre wurden auf Grund neuer methodischer Erkenntnisse und einer geänderten Datenlage durch
     Erschließung neuer Datenquellen einer umfangreichen Revision unterzogen.</t>
  </si>
  <si>
    <t xml:space="preserve">  1) ohne Energieumwandlungssektor</t>
  </si>
  <si>
    <t xml:space="preserve">  2) Die Bilanzen dieser Jahre wurden auf Grund neuer methodischer Erkenntnisse und einer geänderten Datenlage 
      durch Erschließung neuer Datenquellen einer umfangreichen Revision unterzogen.</t>
  </si>
  <si>
    <t xml:space="preserve">   *)  ohne Energieumwandlungssektor</t>
  </si>
  <si>
    <t xml:space="preserve">   1) Die Bilanzen dieser Jahre wurden auf Grund neuer methodischer Erkenntnisse und einer geänderten Datenlage 
       durch Erschließung neuer Datenquellen einer umfangreichen Revision unterzogen.</t>
  </si>
  <si>
    <t xml:space="preserve">   1) Die Bilanzen dieser Jahre wurden auf Grund neuer methodischer Erkenntnisse und einer geänderten 
       Datenlage durch Erschließung neuer Datenquellen einer umfangreichen Revision unterzogen.</t>
  </si>
  <si>
    <t xml:space="preserve"> 1)  Die Bilanzen dieser Jahre wurden auf Grund neuer methodischer Erkenntnisse und einer geänderten 
       Datenlage durch Erschließung neuer Datenquellen einer umfangreichen Revision unterzogen.</t>
  </si>
  <si>
    <t>- 7 -</t>
  </si>
  <si>
    <t>ET       Energieträger</t>
  </si>
  <si>
    <t>EW      Einwohner</t>
  </si>
  <si>
    <t>IKW     Industriekraftwerke</t>
  </si>
  <si>
    <t>PEV     Primärenergieverbrauch</t>
  </si>
  <si>
    <t>t          Tonnen</t>
  </si>
  <si>
    <t>- 18 -</t>
  </si>
  <si>
    <t>- 19 -</t>
  </si>
  <si>
    <t>- 20 -</t>
  </si>
  <si>
    <t>- 21 -</t>
  </si>
  <si>
    <t>Mill. m³</t>
  </si>
  <si>
    <t>x</t>
  </si>
  <si>
    <t xml:space="preserve"> noch: Mineralöle</t>
  </si>
  <si>
    <t>noch: Mineralöle</t>
  </si>
  <si>
    <t>Haushalte, Gewerbe, Handel, 
Dienstleistungen,Übrige</t>
  </si>
  <si>
    <t>3. CO2-Emissionen aus dem Endenergieverbrauch nach Energieträgern 1990 bis 2022</t>
  </si>
  <si>
    <t>Energiebilanz Thüringen 2022</t>
  </si>
  <si>
    <t>0  weniger als die Hälfte von 1 in der letzten besetzten Stelle, jedoch mehr als nichts</t>
  </si>
  <si>
    <t>1) einschließlich Umwandlungseinsatz für ungekoppelte Erzeugung in Heizkraftwerken</t>
  </si>
  <si>
    <t>. Zahlenwert geheim zu halten</t>
  </si>
  <si>
    <t xml:space="preserve">           .</t>
  </si>
  <si>
    <t>2) Die Bilanzen dieser Jahre wurden auf Grund neuer methodischer Erkenntnisse und einer geänderten Datenlage durch 
     Erschließung neuer Datenquellen einer umfangreichen Revision unterzogen.</t>
  </si>
  <si>
    <r>
      <t xml:space="preserve">  2015</t>
    </r>
    <r>
      <rPr>
        <sz val="8"/>
        <rFont val="Calibri"/>
        <family val="2"/>
      </rPr>
      <t>³</t>
    </r>
    <r>
      <rPr>
        <sz val="8"/>
        <rFont val="Arial"/>
        <family val="2"/>
      </rPr>
      <t>)</t>
    </r>
  </si>
  <si>
    <t xml:space="preserve">  2016³)</t>
  </si>
  <si>
    <t xml:space="preserve">  2017³)</t>
  </si>
  <si>
    <t xml:space="preserve">  2018³)</t>
  </si>
  <si>
    <t xml:space="preserve">  2019³)</t>
  </si>
  <si>
    <t>3) Die Bilanzen dieser Jahre wurden auf Grund neuer methodischer Erkenntnisse und einer geänderten Datenlage 
     durch Erschließung neuer Datenquellen einer umfangreichen Revision unterzogen.</t>
  </si>
  <si>
    <r>
      <t>2. CO</t>
    </r>
    <r>
      <rPr>
        <b/>
        <vertAlign val="subscript"/>
        <sz val="10"/>
        <rFont val="Arial"/>
        <family val="2"/>
      </rPr>
      <t>2</t>
    </r>
    <r>
      <rPr>
        <b/>
        <sz val="10"/>
        <rFont val="Arial"/>
        <family val="2"/>
      </rPr>
      <t>-Bilanz Thüringen 2023 (Verursacherbilanz)</t>
    </r>
  </si>
  <si>
    <r>
      <t>Statistische Quellen der Energiebilanz und CO</t>
    </r>
    <r>
      <rPr>
        <b/>
        <vertAlign val="subscript"/>
        <sz val="9"/>
        <rFont val="Helvetica"/>
        <family val="2"/>
      </rPr>
      <t>2</t>
    </r>
    <r>
      <rPr>
        <b/>
        <sz val="9"/>
        <rFont val="Helvetica"/>
        <family val="2"/>
      </rPr>
      <t>-Bilanz 2023</t>
    </r>
  </si>
  <si>
    <t>Statistische Quellen der Energiebilanz und CO2-Bilanz 2023</t>
  </si>
  <si>
    <t>1. Primärenergieverbrauch nach Energieträgern 1990 bis 2023</t>
  </si>
  <si>
    <t>2. Primär- und Endenergieverbrauch je 1000 Einwohner 1990 bis 2023</t>
  </si>
  <si>
    <t>3. Endenergieverbrauch nach Energieträgern 1990 bis 2023</t>
  </si>
  <si>
    <t>4. Endenergieverbrauch nach Verbrauchergruppen 1990 bis 2023</t>
  </si>
  <si>
    <t>Energiebilanz Thüringen 2023</t>
  </si>
  <si>
    <t>1. Energiebilanz Thüringen 2023 in spezifischen Mengenangaben</t>
  </si>
  <si>
    <t>2. Energiebilanz Thüringen 2023 in Terajoule</t>
  </si>
  <si>
    <t>3. Satellitenbilanz "Erneuerbare Energieträger" zur Thüringer Energiebilanz 2023</t>
  </si>
  <si>
    <t xml:space="preserve">    einheiten in Wärmeeinheiten zur Thüringer Energiebilanz 2023</t>
  </si>
  <si>
    <t>- Energiebilanzen der Bundesrepublik Deutschland 1989 bis 2023</t>
  </si>
  <si>
    <t>mnm,n,-,&gt;&gt;&gt;ynm</t>
  </si>
  <si>
    <t>Mengeneinheiten in Wärmeeinheiten zur Thüringer Energiebilanz 2023</t>
  </si>
  <si>
    <t>Satellitenbilanz "Erneuerbare Energieträger"
zur Thüringer Energiebilanz 
für das Jahr 2023</t>
  </si>
  <si>
    <t>Erneuerbare
Energieträger
Insgesamt</t>
  </si>
  <si>
    <t>Deponiegas</t>
  </si>
  <si>
    <t>Sonstige Erneuerbare Energien</t>
  </si>
  <si>
    <t>Solarthermie</t>
  </si>
  <si>
    <t>Photovoltaik</t>
  </si>
  <si>
    <t>Biomasse (fest und Holz)</t>
  </si>
  <si>
    <t>Biogene Abfälle</t>
  </si>
  <si>
    <t>Biotreibstoffe</t>
  </si>
  <si>
    <t>Biogas</t>
  </si>
  <si>
    <t>Biomethan</t>
  </si>
  <si>
    <t>Klärschlamm</t>
  </si>
  <si>
    <t>Geothermie</t>
  </si>
  <si>
    <t>Umweltwärme</t>
  </si>
  <si>
    <t>Primär-
energiebilanz</t>
  </si>
  <si>
    <t>Umwandlungsbilanz</t>
  </si>
  <si>
    <t>Endenergiebilanz</t>
  </si>
  <si>
    <t>- Solarthermie 2023</t>
  </si>
  <si>
    <t>3. Satellitenbilanz "Erneuerbare Energieträger" zur Thüringer Energiebilanz für das Jahr 2023</t>
  </si>
  <si>
    <t>- 22 -</t>
  </si>
  <si>
    <r>
      <t>1. CO</t>
    </r>
    <r>
      <rPr>
        <b/>
        <vertAlign val="subscript"/>
        <sz val="8"/>
        <rFont val="Arial"/>
        <family val="2"/>
      </rPr>
      <t>2</t>
    </r>
    <r>
      <rPr>
        <b/>
        <sz val="8"/>
        <rFont val="Arial"/>
        <family val="2"/>
      </rPr>
      <t>-</t>
    </r>
    <r>
      <rPr>
        <b/>
        <sz val="10"/>
        <rFont val="Arial"/>
        <family val="2"/>
      </rPr>
      <t>Quellenbilanz Thüringens 2023</t>
    </r>
  </si>
  <si>
    <t xml:space="preserve">    Energieträgern 1990 bis 2023</t>
  </si>
  <si>
    <t xml:space="preserve">    je Einwohner 1990 bis 2023</t>
  </si>
  <si>
    <t xml:space="preserve">    Emittentensektoren 1990 bis 2023</t>
  </si>
  <si>
    <t>CO2-Bilanz Thüringen 2023</t>
  </si>
  <si>
    <t>1. CO2-Quellenbilanz Thüringen 2023</t>
  </si>
  <si>
    <t>2. CO2-Bilanz Thüringen 2023 (Verursacherbilanz)</t>
  </si>
  <si>
    <t>3. CO2-Emissionsfaktoren 2023 nach Energieträgern</t>
  </si>
  <si>
    <t>Energieflussbild zur Thüringer Energiebilanz 2023</t>
  </si>
  <si>
    <r>
      <t>Flussbild zur CO</t>
    </r>
    <r>
      <rPr>
        <sz val="9"/>
        <rFont val="Calibri"/>
        <family val="2"/>
      </rPr>
      <t>₂</t>
    </r>
    <r>
      <rPr>
        <sz val="9"/>
        <rFont val="Helvetica"/>
        <family val="2"/>
      </rPr>
      <t>-Bilanz Thüringens 2023</t>
    </r>
  </si>
  <si>
    <r>
      <t>3. CO</t>
    </r>
    <r>
      <rPr>
        <b/>
        <vertAlign val="subscript"/>
        <sz val="10"/>
        <rFont val="Arial"/>
        <family val="2"/>
      </rPr>
      <t>2</t>
    </r>
    <r>
      <rPr>
        <b/>
        <sz val="10"/>
        <rFont val="Arial"/>
        <family val="2"/>
      </rPr>
      <t>- Emissionsfaktoren 2023 nach Energieträgern</t>
    </r>
  </si>
  <si>
    <t>- BVEG-Bericht 2023</t>
  </si>
  <si>
    <t>Impressum</t>
  </si>
  <si>
    <t>• Die Datei ist gespeichert im Format EXCEL 2016</t>
  </si>
  <si>
    <t>Herausgeber</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</si>
  <si>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</si>
  <si>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</si>
  <si>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</si>
  <si>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</si>
  <si>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</si>
  <si>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</si>
  <si>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</si>
  <si>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Mai 2026</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</si>
  <si>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</si>
  <si>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</si>
  <si>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</si>
  <si>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</si>
  <si>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</si>
  <si>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</si>
  <si>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</si>
  <si>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</si>
  <si>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</si>
  <si>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</si>
  <si>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</si>
  <si>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</si>
  <si>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</si>
  <si>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</si>
  <si>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</si>
  <si>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</si>
  <si>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</si>
  <si>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</si>
  <si>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</si>
  <si>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</si>
  <si>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</si>
  <si>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</si>
  <si>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</si>
  <si>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Energiebilanz und CO2 - Bilanz Thüringens 2023</t>
  </si>
  <si>
    <t>Erscheinungsweise: jährlich</t>
  </si>
  <si>
    <t>Bestell-Nr.: 05 402</t>
  </si>
  <si>
    <t>Heft-Nr.: 72/26</t>
  </si>
  <si>
    <t>Referat: Verarbeitendes Gewerbe, Baugewerbe, Bautätigkeit, Energie, Handwerk, Umwelt</t>
  </si>
  <si>
    <t>Telefon: +49 361 57334-3243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</si>
</sst>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3">
    <numFmt numFmtId="164" formatCode="0.0000"/>
    <numFmt numFmtId="165" formatCode="###\ ###\ \ \ \ "/>
    <numFmt numFmtId="166" formatCode="0.0\ \ \ \ "/>
    <numFmt numFmtId="167" formatCode="#\ ##0.0\ \ \ \ "/>
    <numFmt numFmtId="168" formatCode="_D_D_D_J* ##0.0_J_J;_D_D_D_E\-* ##0.0_J_J"/>
    <numFmt numFmtId="169" formatCode="_D_J* ##0.0_J_J;_D_E\-* ##0.0_J_J"/>
    <numFmt numFmtId="170" formatCode="###\ ##0.0\ \ \ \ "/>
    <numFmt numFmtId="171" formatCode="###\ ##0\ \ \ \ "/>
    <numFmt numFmtId="172" formatCode="0.0\ \ \ "/>
    <numFmt numFmtId="173" formatCode="###\ ###\ \ \ \ \ \ \ \ \ "/>
    <numFmt numFmtId="174" formatCode="###\ ###\ \ \ \ \ \ \ \ \ \ \ \ "/>
    <numFmt numFmtId="175" formatCode="###\ ###\ \ \ \ \ \ \ \ \ \ "/>
    <numFmt numFmtId="176" formatCode="###\ ###\ \ \ \ \ \ \ \ \ \ \ \ \ \ \ \ "/>
    <numFmt numFmtId="177" formatCode="0.0\ \ \ \ \ \ \ \ \ \ \ \ "/>
    <numFmt numFmtId="178" formatCode="0.0\ \ \ \ \ \ \ \ \ \ "/>
    <numFmt numFmtId="179" formatCode="0.0\ \ \ \ \ \ \ \ \ \ \ \ \ \ \ \ "/>
    <numFmt numFmtId="180" formatCode="_D_D_D_J* ##0.0_D_D_D_I;_D_D_D_E\-* ##0.0_D_D_D_I"/>
    <numFmt numFmtId="181" formatCode="###\ ##\-\ \ \ \ "/>
    <numFmt numFmtId="182" formatCode="###\ ###\ ##0"/>
    <numFmt numFmtId="183" formatCode="#########"/>
    <numFmt numFmtId="184" formatCode="0.000"/>
    <numFmt numFmtId="185" formatCode="###\ ##0\ \ \ \ \ \ \ \ \ \ \ \ "/>
    <numFmt numFmtId="186" formatCode="0.00####"/>
    <numFmt numFmtId="187" formatCode="###\ ##0"/>
    <numFmt numFmtId="188" formatCode="0\ \ \ \ \ \ \ \ \ \ "/>
    <numFmt numFmtId="189" formatCode="0.0"/>
    <numFmt numFmtId="190" formatCode="0.000;0.000;\-"/>
    <numFmt numFmtId="191" formatCode="\."/>
    <numFmt numFmtId="192" formatCode="_-* #,##0.00\ [$€]_-;\-* #,##0.00\ [$€]_-;_-* &quot;-&quot;??\ [$€]_-;_-@_-"/>
    <numFmt numFmtId="193" formatCode="\ #\ ##0.0\ \ \ \ "/>
    <numFmt numFmtId="194" formatCode="###\ ###.0\ \ \ \ "/>
    <numFmt numFmtId="195" formatCode="0.0\ \ \ \ \ \ "/>
    <numFmt numFmtId="196" formatCode="###\ ###\ ###&quot; &quot;_D_D_);_D_D_)\-*###\ ###\ ###&quot;r&quot;_D\-\D\-\);;* @_D_D\ \ \ "/>
    <numFmt numFmtId="197" formatCode="###\ ###\ ###.0&quot; &quot;_D_D_);_D_D_)\-*###\ ###\ ###&quot;r&quot;_D\-\D\-\);;* @_D_D\ \ \ "/>
    <numFmt numFmtId="198" formatCode="d/m/yyyy;@"/>
    <numFmt numFmtId="199" formatCode="###\ ##0\ \ "/>
    <numFmt numFmtId="200" formatCode="\ \ 0.0\ \ \ \ "/>
    <numFmt numFmtId="201" formatCode="\ \ \ \ 0.0\ \ \ \ "/>
    <numFmt numFmtId="202" formatCode="[$€]#,##0.00;[Red]\-[$€]#,##0.00"/>
    <numFmt numFmtId="203" formatCode="\ 0.0\ \ \ \ "/>
    <numFmt numFmtId="204" formatCode="\ \ \ 0.0\ \ \ \ "/>
    <numFmt numFmtId="205" formatCode="\ \ \ 0.00"/>
    <numFmt numFmtId="206" formatCode="###\ ###\ ###&quot; &quot;_D_D_);_D_D_)\-*###\ ###\ ###&quot;r&quot;_D\-\D\-\);;* @_D_D"/>
    <numFmt numFmtId="207" formatCode="??0.0_H;\-??0.0_H"/>
    <numFmt numFmtId="208" formatCode="\ \ \ 0.0\r\ \ \ "/>
    <numFmt numFmtId="209" formatCode="###\ ###\ ##0;\-###\ ###\ ##0;&quot;&quot;"/>
    <numFmt numFmtId="210" formatCode="#\ ##0\ \ \ "/>
    <numFmt numFmtId="211" formatCode="##\ ###"/>
    <numFmt numFmtId="212" formatCode="\ \ \ \ \ \ ??0.0_H;\-??0.0_H"/>
    <numFmt numFmtId="213" formatCode="\ \ \ @"/>
    <numFmt numFmtId="214" formatCode="??0.0_H;\-??0.0_H;;* @_D"/>
    <numFmt numFmtId="215" formatCode="??0.0_H;\-??0.0_H;;* \ \ \ \ @_D"/>
    <numFmt numFmtId="216" formatCode="\ \ \ \ \ \ \ \ \ \ @"/>
  </numFmts>
  <fonts count="72" x14ac:knownFonts="1">
    <font>
      <sz val="10"/>
      <name val="Arial"/>
    </font>
    <font>
      <sz val="10"/>
      <name val="Arial"/>
      <family val="2"/>
    </font>
    <font>
      <b/>
      <sz val="10"/>
      <name val="Arial"/>
      <family val="2"/>
    </font>
    <font>
      <sz val="8"/>
      <name val="Arial"/>
      <family val="2"/>
    </font>
    <font>
      <sz val="10"/>
      <name val="Arial"/>
      <family val="2"/>
    </font>
    <font>
      <sz val="9"/>
      <name val="Arial"/>
      <family val="2"/>
    </font>
    <font>
      <b/>
      <sz val="11"/>
      <name val="Helvetica"/>
      <family val="2"/>
    </font>
    <font>
      <sz val="10"/>
      <name val="Helvetica"/>
      <family val="2"/>
    </font>
    <font>
      <sz val="9"/>
      <name val="Helvetica"/>
      <family val="2"/>
    </font>
    <font>
      <sz val="10"/>
      <name val="Arial"/>
      <family val="2"/>
    </font>
    <font>
      <vertAlign val="subscript"/>
      <sz val="9"/>
      <name val="Helvetica"/>
      <family val="2"/>
    </font>
    <font>
      <sz val="9"/>
      <name val="Arial"/>
      <family val="2"/>
    </font>
    <font>
      <b/>
      <sz val="9"/>
      <name val="Helvetica"/>
      <family val="2"/>
    </font>
    <font>
      <sz val="8"/>
      <name val="Arial"/>
      <family val="2"/>
    </font>
    <font>
      <b/>
      <sz val="10"/>
      <name val="Arial"/>
      <family val="2"/>
    </font>
    <font>
      <b/>
      <sz val="11"/>
      <name val="Helvetica"/>
      <family val="2"/>
    </font>
    <font>
      <b/>
      <sz val="9"/>
      <name val="Helvetica"/>
      <family val="2"/>
    </font>
    <font>
      <vertAlign val="superscript"/>
      <sz val="9"/>
      <name val="Helvetica"/>
      <family val="2"/>
    </font>
    <font>
      <b/>
      <vertAlign val="subscript"/>
      <sz val="9"/>
      <name val="Helvetica"/>
      <family val="2"/>
    </font>
    <font>
      <sz val="9"/>
      <name val="Helvetica"/>
      <family val="2"/>
    </font>
    <font>
      <b/>
      <u/>
      <sz val="10"/>
      <name val="Arial"/>
      <family val="2"/>
    </font>
    <font>
      <b/>
      <sz val="8"/>
      <name val="Arial"/>
      <family val="2"/>
    </font>
    <font>
      <sz val="8"/>
      <color indexed="8"/>
      <name val="Arial"/>
      <family val="2"/>
    </font>
    <font>
      <vertAlign val="superscript"/>
      <sz val="8"/>
      <name val="Arial"/>
      <family val="2"/>
    </font>
    <font>
      <b/>
      <vertAlign val="superscript"/>
      <sz val="10"/>
      <name val="Arial"/>
      <family val="2"/>
    </font>
    <font>
      <sz val="6"/>
      <name val="Arial"/>
      <family val="2"/>
    </font>
    <font>
      <sz val="10"/>
      <name val="MS Sans Serif"/>
      <family val="2"/>
    </font>
    <font>
      <sz val="6"/>
      <name val="Helvetica"/>
      <family val="2"/>
    </font>
    <font>
      <b/>
      <sz val="6"/>
      <name val="Helvetica"/>
      <family val="2"/>
    </font>
    <font>
      <sz val="8"/>
      <name val="Helvetica"/>
      <family val="2"/>
    </font>
    <font>
      <b/>
      <sz val="10"/>
      <name val="Helvetica"/>
      <family val="2"/>
    </font>
    <font>
      <b/>
      <sz val="10"/>
      <name val="MS Sans Serif"/>
      <family val="2"/>
    </font>
    <font>
      <b/>
      <sz val="8"/>
      <name val="Arial"/>
      <family val="2"/>
    </font>
    <font>
      <vertAlign val="subscript"/>
      <sz val="8"/>
      <name val="Arial"/>
      <family val="2"/>
    </font>
    <font>
      <sz val="8"/>
      <name val="Helv"/>
    </font>
    <font>
      <b/>
      <vertAlign val="subscript"/>
      <sz val="10"/>
      <name val="Arial"/>
      <family val="2"/>
    </font>
    <font>
      <b/>
      <vertAlign val="subscript"/>
      <sz val="8"/>
      <name val="Arial"/>
      <family val="2"/>
    </font>
    <font>
      <b/>
      <sz val="6"/>
      <name val="Arial"/>
      <family val="2"/>
    </font>
    <font>
      <sz val="7.5"/>
      <name val="Arial"/>
      <family val="2"/>
    </font>
    <font>
      <vertAlign val="superscript"/>
      <sz val="6"/>
      <name val="Helvetica"/>
      <family val="2"/>
    </font>
    <font>
      <sz val="10"/>
      <name val="Arial"/>
      <family val="2"/>
    </font>
    <font>
      <b/>
      <vertAlign val="subscript"/>
      <sz val="11"/>
      <name val="Helvetica"/>
      <family val="2"/>
    </font>
    <font>
      <b/>
      <sz val="8"/>
      <color indexed="8"/>
      <name val="Arial"/>
      <family val="2"/>
    </font>
    <font>
      <sz val="8"/>
      <color indexed="39"/>
      <name val="Arial"/>
      <family val="2"/>
    </font>
    <font>
      <sz val="7"/>
      <name val="Arial"/>
      <family val="2"/>
    </font>
    <font>
      <sz val="12"/>
      <name val="Arial"/>
      <family val="2"/>
    </font>
    <font>
      <b/>
      <sz val="12"/>
      <name val="Arial"/>
      <family val="2"/>
    </font>
    <font>
      <b/>
      <sz val="18"/>
      <name val="Arial"/>
      <family val="2"/>
    </font>
    <font>
      <sz val="9"/>
      <name val="Calibri"/>
      <family val="2"/>
    </font>
    <font>
      <sz val="11"/>
      <color indexed="8"/>
      <name val="Calibri"/>
      <family val="2"/>
    </font>
    <font>
      <sz val="11"/>
      <color indexed="9"/>
      <name val="Calibri"/>
      <family val="2"/>
    </font>
    <font>
      <b/>
      <sz val="9"/>
      <name val="Helvetica"/>
    </font>
    <font>
      <b/>
      <sz val="6"/>
      <name val="Helvetica"/>
    </font>
    <font>
      <sz val="8"/>
      <color rgb="FFFF0000"/>
      <name val="Arial"/>
      <family val="2"/>
    </font>
    <font>
      <b/>
      <sz val="8"/>
      <color rgb="FFFF0000"/>
      <name val="Arial"/>
      <family val="2"/>
    </font>
    <font>
      <sz val="11"/>
      <color theme="1"/>
      <name val="Source Sans Pro"/>
      <family val="2"/>
    </font>
    <font>
      <b/>
      <sz val="6"/>
      <color rgb="FFFF0000"/>
      <name val="Helvetica"/>
    </font>
    <font>
      <sz val="8"/>
      <color rgb="FF92D050"/>
      <name val="Arial"/>
      <family val="2"/>
    </font>
    <font>
      <sz val="10"/>
      <color rgb="FFFF0000"/>
      <name val="Arial"/>
      <family val="2"/>
    </font>
    <font>
      <sz val="6"/>
      <name val="Helvetica"/>
    </font>
    <font>
      <sz val="9"/>
      <name val="Helv"/>
    </font>
    <font>
      <sz val="16"/>
      <name val="Arial"/>
      <family val="2"/>
    </font>
    <font>
      <sz val="8"/>
      <name val="Calibri"/>
      <family val="2"/>
    </font>
    <font>
      <sz val="8"/>
      <name val="Arial"/>
      <family val="2"/>
    </font>
    <font>
      <sz val="6"/>
      <color rgb="FFFF0000"/>
      <name val="Helvetica"/>
      <family val="2"/>
    </font>
    <font>
      <b/>
      <sz val="6"/>
      <color rgb="FFFF0000"/>
      <name val="Helvetica"/>
      <family val="2"/>
    </font>
    <font>
      <sz val="7"/>
      <name val="Helvetica"/>
      <family val="2"/>
    </font>
    <font>
      <b/>
      <sz val="16"/>
      <name val="Arial"/>
      <family val="2"/>
    </font>
    <font>
      <sz val="11"/>
      <name val="Arial"/>
      <family val="2"/>
    </font>
    <font>
      <b/>
      <sz val="11"/>
      <name val="Arial"/>
      <family val="2"/>
    </font>
    <font>
      <sz val="10"/>
      <name val="Source Sans Pro"/>
      <family val="2"/>
    </font>
    <font>
      <sz val="9"/>
      <name val="Source Sans Pro"/>
      <family val="2"/>
    </font>
  </fonts>
  <fills count="21">
    <fill>
      <patternFill patternType="none"/>
    </fill>
    <fill>
      <patternFill patternType="gray125"/>
    </fill>
    <fill>
      <patternFill patternType="solid">
        <fgColor indexed="4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53"/>
      </patternFill>
    </fill>
    <fill>
      <patternFill patternType="solid">
        <fgColor indexed="9"/>
        <bgColor indexed="64"/>
      </patternFill>
    </fill>
    <fill>
      <patternFill patternType="solid">
        <fgColor theme="0" tint="-0.14999847407452621"/>
        <bgColor indexed="64"/>
      </patternFill>
    </fill>
    <fill>
      <patternFill patternType="solid">
        <fgColor theme="0" tint="-0.14999847407452621"/>
        <bgColor indexed="13"/>
      </patternFill>
    </fill>
    <fill>
      <patternFill patternType="solid">
        <fgColor theme="0" tint="-0.14999847407452621"/>
        <bgColor indexed="63"/>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9D9D9"/>
        <bgColor rgb="FF000000"/>
      </patternFill>
    </fill>
    <fill>
      <patternFill patternType="solid">
        <fgColor rgb="FFD9D9D9"/>
        <bgColor rgb="FFFFFF00"/>
      </patternFill>
    </fill>
    <fill>
      <patternFill patternType="solid">
        <fgColor theme="3" tint="0.79998168889431442"/>
        <bgColor indexed="64"/>
      </patternFill>
    </fill>
  </fills>
  <borders count="127">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hair">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hair">
        <color indexed="64"/>
      </left>
      <right style="thin">
        <color indexed="64"/>
      </right>
      <top/>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hair">
        <color indexed="64"/>
      </right>
      <top/>
      <bottom/>
      <diagonal/>
    </border>
    <border>
      <left style="thin">
        <color indexed="64"/>
      </left>
      <right style="hair">
        <color indexed="64"/>
      </right>
      <top/>
      <bottom/>
      <diagonal/>
    </border>
    <border>
      <left style="thin">
        <color indexed="64"/>
      </left>
      <right style="medium">
        <color indexed="64"/>
      </right>
      <top style="thin">
        <color indexed="64"/>
      </top>
      <bottom/>
      <diagonal/>
    </border>
    <border>
      <left style="hair">
        <color indexed="64"/>
      </left>
      <right style="hair">
        <color indexed="64"/>
      </right>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hair">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thin">
        <color indexed="64"/>
      </bottom>
      <diagonal/>
    </border>
    <border>
      <left/>
      <right style="hair">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34">
    <xf numFmtId="0" fontId="0" fillId="0" borderId="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4" borderId="0" applyNumberFormat="0" applyBorder="0" applyAlignment="0" applyProtection="0"/>
    <xf numFmtId="0" fontId="49" fillId="3" borderId="0" applyNumberFormat="0" applyBorder="0" applyAlignment="0" applyProtection="0"/>
    <xf numFmtId="0" fontId="49" fillId="7" borderId="0" applyNumberFormat="0" applyBorder="0" applyAlignment="0" applyProtection="0"/>
    <xf numFmtId="0" fontId="49" fillId="3" borderId="0" applyNumberFormat="0" applyBorder="0" applyAlignment="0" applyProtection="0"/>
    <xf numFmtId="0" fontId="49" fillId="6" borderId="0" applyNumberFormat="0" applyBorder="0" applyAlignment="0" applyProtection="0"/>
    <xf numFmtId="0" fontId="49" fillId="9" borderId="0" applyNumberFormat="0" applyBorder="0" applyAlignment="0" applyProtection="0"/>
    <xf numFmtId="0" fontId="49" fillId="2" borderId="0" applyNumberFormat="0" applyBorder="0" applyAlignment="0" applyProtection="0"/>
    <xf numFmtId="0" fontId="49" fillId="3" borderId="0" applyNumberFormat="0" applyBorder="0" applyAlignment="0" applyProtection="0"/>
    <xf numFmtId="0" fontId="49" fillId="7" borderId="0" applyNumberFormat="0" applyBorder="0" applyAlignment="0" applyProtection="0"/>
    <xf numFmtId="0" fontId="50" fillId="3" borderId="0" applyNumberFormat="0" applyBorder="0" applyAlignment="0" applyProtection="0"/>
    <xf numFmtId="0" fontId="50" fillId="10" borderId="0" applyNumberFormat="0" applyBorder="0" applyAlignment="0" applyProtection="0"/>
    <xf numFmtId="0" fontId="50" fillId="8" borderId="0" applyNumberFormat="0" applyBorder="0" applyAlignment="0" applyProtection="0"/>
    <xf numFmtId="0" fontId="50" fillId="2" borderId="0" applyNumberFormat="0" applyBorder="0" applyAlignment="0" applyProtection="0"/>
    <xf numFmtId="0" fontId="50" fillId="3" borderId="0" applyNumberFormat="0" applyBorder="0" applyAlignment="0" applyProtection="0"/>
    <xf numFmtId="0" fontId="50" fillId="6" borderId="0" applyNumberFormat="0" applyBorder="0" applyAlignment="0" applyProtection="0"/>
    <xf numFmtId="192" fontId="1" fillId="0" borderId="0" applyFont="0" applyFill="0" applyBorder="0" applyAlignment="0" applyProtection="0"/>
    <xf numFmtId="0" fontId="1" fillId="0" borderId="0"/>
    <xf numFmtId="0" fontId="34" fillId="0" borderId="0"/>
    <xf numFmtId="0" fontId="26" fillId="0" borderId="0"/>
    <xf numFmtId="0" fontId="26" fillId="0" borderId="0"/>
    <xf numFmtId="0" fontId="26" fillId="0" borderId="0"/>
    <xf numFmtId="0" fontId="26" fillId="0" borderId="0"/>
    <xf numFmtId="0" fontId="26" fillId="0" borderId="0"/>
    <xf numFmtId="0" fontId="55" fillId="0" borderId="0"/>
    <xf numFmtId="0" fontId="34" fillId="0" borderId="0"/>
    <xf numFmtId="0" fontId="34" fillId="0" borderId="0"/>
    <xf numFmtId="202" fontId="34" fillId="0" borderId="0" applyFont="0" applyFill="0" applyBorder="0" applyAlignment="0" applyProtection="0"/>
    <xf numFmtId="0" fontId="1" fillId="0" borderId="0"/>
    <xf numFmtId="0" fontId="37" fillId="0" borderId="0">
      <alignment horizontal="center"/>
    </xf>
    <xf numFmtId="0" fontId="37" fillId="0" borderId="0">
      <alignment horizontal="center"/>
    </xf>
  </cellStyleXfs>
  <cellXfs count="1220">
    <xf numFmtId="0" fontId="0" fillId="0" borderId="0" xfId="0"/>
    <xf numFmtId="0" fontId="2" fillId="0" borderId="0" xfId="0" applyFont="1"/>
    <xf numFmtId="0" fontId="6"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8" fillId="0" borderId="0" xfId="0" applyFont="1" applyAlignment="1">
      <alignment horizontal="center" vertical="top" wrapText="1"/>
    </xf>
    <xf numFmtId="0" fontId="9" fillId="0" borderId="0" xfId="0" applyFont="1" applyAlignment="1">
      <alignment vertical="top" wrapText="1"/>
    </xf>
    <xf numFmtId="0" fontId="9" fillId="0" borderId="0" xfId="0" applyFont="1"/>
    <xf numFmtId="0" fontId="9" fillId="0" borderId="0" xfId="0" applyFont="1" applyAlignment="1">
      <alignment horizontal="right" vertical="top" wrapText="1"/>
    </xf>
    <xf numFmtId="0" fontId="11" fillId="0" borderId="0" xfId="0" applyFont="1" applyAlignment="1">
      <alignment vertical="top" wrapText="1"/>
    </xf>
    <xf numFmtId="0" fontId="12" fillId="0" borderId="0" xfId="0" applyFont="1" applyAlignment="1">
      <alignment vertical="top" wrapText="1"/>
    </xf>
    <xf numFmtId="0" fontId="11" fillId="0" borderId="0" xfId="0" applyFont="1"/>
    <xf numFmtId="0" fontId="8" fillId="0" borderId="0" xfId="0" applyFont="1" applyAlignment="1">
      <alignment horizontal="left" vertical="top" wrapText="1"/>
    </xf>
    <xf numFmtId="0" fontId="14" fillId="0" borderId="0" xfId="0" applyFont="1"/>
    <xf numFmtId="0" fontId="9" fillId="0" borderId="0" xfId="0" applyFont="1" applyAlignment="1">
      <alignment horizontal="left"/>
    </xf>
    <xf numFmtId="0" fontId="0" fillId="0" borderId="0" xfId="0" applyAlignment="1">
      <alignment vertical="top" wrapText="1"/>
    </xf>
    <xf numFmtId="0" fontId="8" fillId="0" borderId="0" xfId="0" applyFont="1" applyAlignment="1">
      <alignment horizontal="justify" vertical="top" wrapText="1"/>
    </xf>
    <xf numFmtId="0" fontId="6" fillId="0" borderId="0" xfId="0" applyFont="1" applyAlignment="1">
      <alignment horizontal="justify" vertical="top" wrapText="1"/>
    </xf>
    <xf numFmtId="0" fontId="8" fillId="0" borderId="0" xfId="0" quotePrefix="1" applyFont="1" applyAlignment="1">
      <alignment vertical="top" wrapText="1"/>
    </xf>
    <xf numFmtId="0" fontId="8" fillId="0" borderId="0" xfId="0" quotePrefix="1" applyFont="1" applyAlignment="1">
      <alignment horizontal="justify" vertical="top" wrapText="1"/>
    </xf>
    <xf numFmtId="0" fontId="0" fillId="0" borderId="0" xfId="0" applyAlignment="1">
      <alignment horizontal="left" vertical="top" wrapText="1"/>
    </xf>
    <xf numFmtId="0" fontId="0" fillId="0" borderId="0" xfId="0" applyAlignment="1">
      <alignment horizontal="left"/>
    </xf>
    <xf numFmtId="0" fontId="12" fillId="0" borderId="0" xfId="0" applyFont="1" applyAlignment="1">
      <alignment horizontal="left" vertical="top" wrapText="1"/>
    </xf>
    <xf numFmtId="0" fontId="8" fillId="0" borderId="0" xfId="0" quotePrefix="1" applyFont="1" applyAlignment="1">
      <alignment horizontal="left" vertical="top" wrapText="1"/>
    </xf>
    <xf numFmtId="0" fontId="12" fillId="0" borderId="0" xfId="0" quotePrefix="1" applyFont="1" applyAlignment="1">
      <alignment horizontal="left" vertical="top" wrapText="1"/>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xf>
    <xf numFmtId="0" fontId="12" fillId="0" borderId="0" xfId="0" applyFont="1" applyAlignment="1">
      <alignment horizontal="justify" vertical="top" wrapText="1"/>
    </xf>
    <xf numFmtId="0" fontId="14" fillId="0" borderId="0" xfId="0" applyFont="1" applyAlignment="1">
      <alignment vertical="top" wrapText="1"/>
    </xf>
    <xf numFmtId="0" fontId="19" fillId="0" borderId="0" xfId="0" applyFont="1"/>
    <xf numFmtId="0" fontId="19" fillId="0" borderId="0" xfId="0" applyFont="1" applyAlignment="1">
      <alignment horizontal="justify"/>
    </xf>
    <xf numFmtId="0" fontId="16" fillId="0" borderId="0" xfId="0" applyFont="1"/>
    <xf numFmtId="0" fontId="19" fillId="0" borderId="0" xfId="0" quotePrefix="1" applyFont="1"/>
    <xf numFmtId="0" fontId="19" fillId="0" borderId="0" xfId="0" quotePrefix="1" applyFont="1" applyAlignment="1">
      <alignment horizontal="justify"/>
    </xf>
    <xf numFmtId="49" fontId="3" fillId="0" borderId="0" xfId="0" applyNumberFormat="1" applyFont="1" applyAlignment="1">
      <alignment horizontal="centerContinuous"/>
    </xf>
    <xf numFmtId="0" fontId="3" fillId="0" borderId="0" xfId="0" applyFont="1" applyAlignment="1">
      <alignment horizontal="centerContinuous"/>
    </xf>
    <xf numFmtId="0" fontId="3" fillId="0" borderId="0" xfId="0" applyFont="1"/>
    <xf numFmtId="0" fontId="3" fillId="0" borderId="0" xfId="0" applyFont="1" applyAlignment="1">
      <alignment horizontal="center"/>
    </xf>
    <xf numFmtId="0" fontId="2" fillId="0" borderId="0" xfId="0" applyFont="1" applyAlignment="1">
      <alignment horizontal="centerContinuous"/>
    </xf>
    <xf numFmtId="0" fontId="0" fillId="0" borderId="0" xfId="0" applyAlignment="1">
      <alignment horizontal="centerContinuous"/>
    </xf>
    <xf numFmtId="0" fontId="3" fillId="0" borderId="1" xfId="0" applyFont="1" applyBorder="1" applyAlignment="1">
      <alignment horizont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4" xfId="0" applyFont="1" applyBorder="1" applyAlignment="1">
      <alignment horizontal="center"/>
    </xf>
    <xf numFmtId="0" fontId="3" fillId="0" borderId="5" xfId="0" applyFont="1" applyBorder="1" applyAlignment="1">
      <alignment horizontal="centerContinuous" vertical="center"/>
    </xf>
    <xf numFmtId="0" fontId="3" fillId="0" borderId="6" xfId="0" applyFont="1" applyBorder="1" applyAlignment="1">
      <alignment horizontal="centerContinuous" vertical="center"/>
    </xf>
    <xf numFmtId="0" fontId="3" fillId="0" borderId="7" xfId="0" applyFont="1" applyBorder="1" applyAlignment="1">
      <alignment horizontal="centerContinuous" vertical="center"/>
    </xf>
    <xf numFmtId="0" fontId="3" fillId="0" borderId="0" xfId="0" applyFont="1" applyBorder="1" applyAlignment="1">
      <alignment horizontal="center"/>
    </xf>
    <xf numFmtId="0" fontId="3" fillId="0" borderId="0" xfId="0" applyFont="1" applyBorder="1"/>
    <xf numFmtId="0" fontId="21" fillId="0" borderId="0" xfId="0" applyFont="1" applyBorder="1" applyAlignment="1">
      <alignment horizontal="centerContinuous"/>
    </xf>
    <xf numFmtId="0" fontId="3" fillId="0" borderId="8" xfId="0" applyFont="1" applyBorder="1" applyAlignment="1">
      <alignment horizontal="center"/>
    </xf>
    <xf numFmtId="165" fontId="3" fillId="0" borderId="0" xfId="0" applyNumberFormat="1" applyFont="1" applyBorder="1"/>
    <xf numFmtId="165" fontId="3" fillId="0" borderId="0" xfId="0" applyNumberFormat="1" applyFont="1"/>
    <xf numFmtId="0" fontId="21" fillId="0" borderId="0" xfId="0" applyFont="1" applyAlignment="1">
      <alignment horizontal="centerContinuous"/>
    </xf>
    <xf numFmtId="166" fontId="3" fillId="0" borderId="0" xfId="0" applyNumberFormat="1" applyFont="1"/>
    <xf numFmtId="0" fontId="21" fillId="0" borderId="0" xfId="0" applyFont="1" applyAlignment="1">
      <alignment horizontal="right"/>
    </xf>
    <xf numFmtId="167" fontId="3" fillId="0" borderId="0" xfId="0" applyNumberFormat="1" applyFont="1"/>
    <xf numFmtId="168" fontId="22" fillId="0" borderId="0" xfId="0" applyNumberFormat="1" applyFont="1" applyBorder="1"/>
    <xf numFmtId="169" fontId="22" fillId="0" borderId="0" xfId="0" applyNumberFormat="1" applyFont="1" applyBorder="1"/>
    <xf numFmtId="165" fontId="3" fillId="0" borderId="0" xfId="0" applyNumberFormat="1" applyFont="1" applyBorder="1" applyAlignment="1">
      <alignment horizontal="right"/>
    </xf>
    <xf numFmtId="165" fontId="3" fillId="0" borderId="0" xfId="0" applyNumberFormat="1" applyFont="1" applyAlignment="1"/>
    <xf numFmtId="165" fontId="3" fillId="0" borderId="0" xfId="0" applyNumberFormat="1" applyFont="1" applyAlignment="1">
      <alignment horizontal="right"/>
    </xf>
    <xf numFmtId="0" fontId="3" fillId="0" borderId="0" xfId="0" applyFont="1" applyAlignment="1"/>
    <xf numFmtId="0" fontId="20" fillId="0" borderId="0" xfId="0" applyFont="1" applyAlignment="1">
      <alignment horizontal="centerContinuous"/>
    </xf>
    <xf numFmtId="0" fontId="3" fillId="0" borderId="9" xfId="0" applyFont="1" applyBorder="1" applyAlignment="1">
      <alignment horizontal="centerContinuous" vertical="center"/>
    </xf>
    <xf numFmtId="0" fontId="3" fillId="0" borderId="10" xfId="0" applyFont="1" applyBorder="1" applyAlignment="1">
      <alignment horizontal="centerContinuous" vertical="center"/>
    </xf>
    <xf numFmtId="0" fontId="3" fillId="0" borderId="0" xfId="0" applyFont="1" applyBorder="1" applyAlignment="1"/>
    <xf numFmtId="49" fontId="2" fillId="0" borderId="0" xfId="0" applyNumberFormat="1" applyFont="1" applyAlignment="1">
      <alignment horizontal="center"/>
    </xf>
    <xf numFmtId="0" fontId="3" fillId="0" borderId="11" xfId="0" applyFont="1" applyBorder="1" applyAlignment="1">
      <alignment horizontal="centerContinuous" vertical="center"/>
    </xf>
    <xf numFmtId="0" fontId="3" fillId="0" borderId="12" xfId="0" applyFont="1" applyBorder="1" applyAlignment="1">
      <alignment horizontal="centerContinuous" vertical="center"/>
    </xf>
    <xf numFmtId="171" fontId="3" fillId="0" borderId="0" xfId="0" applyNumberFormat="1" applyFont="1"/>
    <xf numFmtId="172" fontId="3" fillId="0" borderId="0" xfId="0" applyNumberFormat="1" applyFont="1"/>
    <xf numFmtId="166" fontId="3" fillId="0" borderId="0" xfId="0" applyNumberFormat="1" applyFont="1" applyAlignment="1"/>
    <xf numFmtId="0" fontId="1" fillId="0" borderId="0" xfId="0" applyFont="1" applyAlignment="1">
      <alignment horizontal="centerContinuous"/>
    </xf>
    <xf numFmtId="0" fontId="3" fillId="0" borderId="13" xfId="0" applyFont="1" applyBorder="1" applyAlignment="1">
      <alignment horizontal="centerContinuous" vertical="center"/>
    </xf>
    <xf numFmtId="174" fontId="3" fillId="0" borderId="0" xfId="0" applyNumberFormat="1" applyFont="1"/>
    <xf numFmtId="175" fontId="3" fillId="0" borderId="0" xfId="0" applyNumberFormat="1" applyFont="1"/>
    <xf numFmtId="176" fontId="3" fillId="0" borderId="0" xfId="0" applyNumberFormat="1" applyFont="1"/>
    <xf numFmtId="173" fontId="3" fillId="0" borderId="0" xfId="0" applyNumberFormat="1" applyFont="1"/>
    <xf numFmtId="177" fontId="3" fillId="0" borderId="0" xfId="0" applyNumberFormat="1" applyFont="1"/>
    <xf numFmtId="178" fontId="3" fillId="0" borderId="0" xfId="0" applyNumberFormat="1" applyFont="1"/>
    <xf numFmtId="179" fontId="3" fillId="0" borderId="0" xfId="0" applyNumberFormat="1" applyFont="1"/>
    <xf numFmtId="0" fontId="3" fillId="0" borderId="0" xfId="0" applyFont="1" applyAlignment="1">
      <alignment horizontal="left"/>
    </xf>
    <xf numFmtId="0" fontId="3" fillId="0" borderId="0" xfId="0" applyFont="1" applyBorder="1" applyAlignment="1">
      <alignment horizontal="centerContinuous"/>
    </xf>
    <xf numFmtId="181" fontId="3" fillId="0" borderId="0" xfId="0" applyNumberFormat="1" applyFont="1"/>
    <xf numFmtId="165" fontId="3" fillId="0" borderId="0" xfId="0" applyNumberFormat="1" applyFont="1" applyBorder="1" applyAlignment="1"/>
    <xf numFmtId="0" fontId="27" fillId="0" borderId="14" xfId="22" applyFont="1" applyBorder="1"/>
    <xf numFmtId="0" fontId="27" fillId="0" borderId="15" xfId="22" applyFont="1" applyBorder="1"/>
    <xf numFmtId="0" fontId="27" fillId="0" borderId="17" xfId="22" applyFont="1" applyBorder="1"/>
    <xf numFmtId="0" fontId="27" fillId="0" borderId="0" xfId="22" applyFont="1" applyBorder="1" applyAlignment="1">
      <alignment horizontal="center" vertical="center"/>
    </xf>
    <xf numFmtId="0" fontId="27" fillId="0" borderId="21" xfId="22" applyFont="1" applyBorder="1" applyAlignment="1">
      <alignment horizontal="center" vertical="center"/>
    </xf>
    <xf numFmtId="0" fontId="27" fillId="0" borderId="23" xfId="22" applyFont="1" applyBorder="1" applyAlignment="1">
      <alignment horizontal="center"/>
    </xf>
    <xf numFmtId="0" fontId="27" fillId="0" borderId="8" xfId="22" applyFont="1" applyBorder="1"/>
    <xf numFmtId="1" fontId="27" fillId="0" borderId="20" xfId="22" applyNumberFormat="1" applyFont="1" applyBorder="1" applyAlignment="1">
      <alignment horizontal="centerContinuous" vertical="center"/>
    </xf>
    <xf numFmtId="1" fontId="27" fillId="0" borderId="6" xfId="22" applyNumberFormat="1" applyFont="1" applyBorder="1" applyAlignment="1">
      <alignment horizontal="centerContinuous" vertical="center"/>
    </xf>
    <xf numFmtId="182" fontId="27" fillId="0" borderId="31" xfId="22" applyNumberFormat="1" applyFont="1" applyBorder="1" applyAlignment="1">
      <alignment horizontal="right" vertical="center"/>
    </xf>
    <xf numFmtId="182" fontId="27" fillId="0" borderId="32" xfId="22" applyNumberFormat="1" applyFont="1" applyBorder="1" applyAlignment="1">
      <alignment horizontal="right" vertical="center"/>
    </xf>
    <xf numFmtId="182" fontId="27" fillId="0" borderId="33" xfId="22" applyNumberFormat="1" applyFont="1" applyBorder="1" applyAlignment="1">
      <alignment horizontal="right" vertical="center"/>
    </xf>
    <xf numFmtId="182" fontId="27" fillId="0" borderId="31" xfId="25" applyNumberFormat="1" applyFont="1" applyBorder="1" applyAlignment="1">
      <alignment horizontal="right" vertical="center"/>
    </xf>
    <xf numFmtId="1" fontId="27" fillId="0" borderId="24" xfId="22" applyNumberFormat="1" applyFont="1" applyBorder="1" applyAlignment="1">
      <alignment horizontal="centerContinuous" vertical="center"/>
    </xf>
    <xf numFmtId="0" fontId="27" fillId="0" borderId="13" xfId="22" applyFont="1" applyBorder="1" applyAlignment="1">
      <alignment vertical="center"/>
    </xf>
    <xf numFmtId="0" fontId="27" fillId="0" borderId="13" xfId="25" applyFont="1" applyBorder="1" applyAlignment="1">
      <alignment vertical="center"/>
    </xf>
    <xf numFmtId="0" fontId="28" fillId="0" borderId="19" xfId="22" applyFont="1" applyBorder="1" applyAlignment="1">
      <alignment horizontal="center" vertical="center"/>
    </xf>
    <xf numFmtId="0" fontId="28" fillId="0" borderId="38" xfId="22" applyFont="1" applyBorder="1" applyAlignment="1">
      <alignment horizontal="center" vertical="center"/>
    </xf>
    <xf numFmtId="0" fontId="27" fillId="0" borderId="39" xfId="22" applyFont="1" applyBorder="1"/>
    <xf numFmtId="182" fontId="27" fillId="0" borderId="23" xfId="22" applyNumberFormat="1" applyFont="1" applyBorder="1" applyAlignment="1">
      <alignment horizontal="right" vertical="center"/>
    </xf>
    <xf numFmtId="0" fontId="27" fillId="0" borderId="0" xfId="22" applyFont="1" applyBorder="1"/>
    <xf numFmtId="0" fontId="27" fillId="0" borderId="54" xfId="22" applyFont="1" applyBorder="1"/>
    <xf numFmtId="0" fontId="5" fillId="0" borderId="0" xfId="0" applyFont="1" applyAlignment="1">
      <alignment horizontal="centerContinuous"/>
    </xf>
    <xf numFmtId="184" fontId="3" fillId="0" borderId="0" xfId="0" applyNumberFormat="1" applyFont="1" applyAlignment="1">
      <alignment horizontal="right"/>
    </xf>
    <xf numFmtId="0" fontId="0" fillId="0" borderId="0" xfId="0" applyAlignment="1"/>
    <xf numFmtId="184" fontId="0" fillId="0" borderId="0" xfId="0" applyNumberFormat="1" applyAlignment="1">
      <alignment horizontal="right"/>
    </xf>
    <xf numFmtId="0" fontId="15" fillId="0" borderId="0" xfId="0" applyFont="1" applyAlignment="1"/>
    <xf numFmtId="0" fontId="16" fillId="0" borderId="0" xfId="0" applyFont="1" applyAlignment="1">
      <alignment horizontal="centerContinuous"/>
    </xf>
    <xf numFmtId="184" fontId="2" fillId="0" borderId="0" xfId="0" applyNumberFormat="1" applyFont="1" applyAlignment="1">
      <alignment horizontal="centerContinuous"/>
    </xf>
    <xf numFmtId="0" fontId="2" fillId="0" borderId="0" xfId="0" applyFont="1" applyAlignment="1"/>
    <xf numFmtId="0" fontId="16" fillId="0" borderId="0" xfId="0" applyFont="1" applyAlignment="1">
      <alignment horizontal="left"/>
    </xf>
    <xf numFmtId="184" fontId="31" fillId="0" borderId="0" xfId="0" applyNumberFormat="1" applyFont="1" applyAlignment="1">
      <alignment horizontal="centerContinuous"/>
    </xf>
    <xf numFmtId="0" fontId="31" fillId="0" borderId="0" xfId="0" applyFont="1" applyAlignment="1"/>
    <xf numFmtId="0" fontId="19" fillId="0" borderId="0" xfId="0" applyFont="1" applyAlignment="1"/>
    <xf numFmtId="184" fontId="0" fillId="0" borderId="0" xfId="0" applyNumberFormat="1" applyAlignment="1"/>
    <xf numFmtId="0" fontId="3" fillId="0" borderId="57" xfId="0" applyFont="1" applyBorder="1"/>
    <xf numFmtId="0" fontId="3" fillId="0" borderId="8" xfId="0" applyFont="1" applyBorder="1"/>
    <xf numFmtId="0" fontId="3" fillId="0" borderId="8" xfId="0" applyFont="1" applyBorder="1" applyAlignment="1">
      <alignment horizontal="centerContinuous"/>
    </xf>
    <xf numFmtId="0" fontId="3" fillId="0" borderId="39" xfId="0" applyFont="1" applyBorder="1" applyAlignment="1">
      <alignment horizontal="centerContinuous"/>
    </xf>
    <xf numFmtId="0" fontId="3" fillId="0" borderId="39" xfId="0" applyFont="1" applyBorder="1" applyAlignment="1">
      <alignment horizontal="center"/>
    </xf>
    <xf numFmtId="0" fontId="3" fillId="0" borderId="1" xfId="0" applyFont="1" applyBorder="1"/>
    <xf numFmtId="0" fontId="3" fillId="0" borderId="4" xfId="0" applyFont="1" applyBorder="1"/>
    <xf numFmtId="0" fontId="3" fillId="0" borderId="4" xfId="0" applyFont="1" applyBorder="1" applyAlignment="1">
      <alignment horizontal="centerContinuous"/>
    </xf>
    <xf numFmtId="0" fontId="3" fillId="0" borderId="1" xfId="0" applyFont="1" applyBorder="1" applyAlignment="1">
      <alignment horizontal="centerContinuous"/>
    </xf>
    <xf numFmtId="185" fontId="3" fillId="0" borderId="0" xfId="0" applyNumberFormat="1" applyFont="1" applyBorder="1" applyAlignment="1">
      <alignment horizontal="right"/>
    </xf>
    <xf numFmtId="0" fontId="3" fillId="0" borderId="0" xfId="0" applyFont="1" applyBorder="1" applyAlignment="1">
      <alignment horizontal="right"/>
    </xf>
    <xf numFmtId="184" fontId="3" fillId="0" borderId="0" xfId="0" applyNumberFormat="1" applyFont="1" applyBorder="1" applyAlignment="1">
      <alignment horizontal="right"/>
    </xf>
    <xf numFmtId="0" fontId="32" fillId="0" borderId="0" xfId="0" applyFont="1" applyAlignment="1">
      <alignment horizontal="centerContinuous"/>
    </xf>
    <xf numFmtId="0" fontId="32" fillId="0" borderId="0" xfId="0" applyFont="1" applyAlignment="1">
      <alignment horizontal="left"/>
    </xf>
    <xf numFmtId="0" fontId="32" fillId="0" borderId="0" xfId="0" applyFont="1"/>
    <xf numFmtId="0" fontId="32" fillId="0" borderId="57" xfId="0" applyFont="1" applyBorder="1"/>
    <xf numFmtId="0" fontId="32" fillId="0" borderId="16" xfId="0" applyFont="1" applyBorder="1"/>
    <xf numFmtId="0" fontId="3" fillId="0" borderId="17" xfId="0" applyFont="1" applyBorder="1" applyAlignment="1">
      <alignment horizontal="right"/>
    </xf>
    <xf numFmtId="0" fontId="3" fillId="0" borderId="10" xfId="0" applyFont="1" applyBorder="1" applyAlignment="1">
      <alignment horizontal="center"/>
    </xf>
    <xf numFmtId="0" fontId="3" fillId="0" borderId="13" xfId="0" applyFont="1" applyBorder="1" applyAlignment="1">
      <alignment horizontal="center"/>
    </xf>
    <xf numFmtId="0" fontId="3" fillId="0" borderId="54" xfId="0" applyFont="1" applyBorder="1" applyAlignment="1">
      <alignment horizontal="centerContinuous"/>
    </xf>
    <xf numFmtId="0" fontId="3" fillId="0" borderId="55" xfId="0" applyFont="1" applyBorder="1" applyAlignment="1">
      <alignment horizontal="centerContinuous"/>
    </xf>
    <xf numFmtId="0" fontId="3" fillId="0" borderId="0" xfId="0" applyNumberFormat="1" applyFont="1" applyBorder="1" applyAlignment="1">
      <alignment horizontal="center"/>
    </xf>
    <xf numFmtId="187" fontId="3" fillId="0" borderId="0" xfId="0" applyNumberFormat="1" applyFont="1" applyAlignment="1">
      <alignment horizontal="center"/>
    </xf>
    <xf numFmtId="188" fontId="3" fillId="0" borderId="0" xfId="0" applyNumberFormat="1" applyFont="1"/>
    <xf numFmtId="0" fontId="7" fillId="0" borderId="0" xfId="0" applyFont="1"/>
    <xf numFmtId="0" fontId="31" fillId="0" borderId="0" xfId="0" applyFont="1"/>
    <xf numFmtId="0" fontId="3" fillId="0" borderId="0" xfId="0" applyFont="1" applyFill="1" applyBorder="1" applyAlignment="1">
      <alignment horizontal="center"/>
    </xf>
    <xf numFmtId="165" fontId="3" fillId="0" borderId="0" xfId="0" applyNumberFormat="1" applyFont="1" applyFill="1" applyBorder="1"/>
    <xf numFmtId="49" fontId="2" fillId="0" borderId="0" xfId="0" applyNumberFormat="1" applyFont="1" applyAlignment="1">
      <alignment horizontal="centerContinuous"/>
    </xf>
    <xf numFmtId="0" fontId="3" fillId="0" borderId="6" xfId="0" applyFont="1" applyBorder="1" applyAlignment="1">
      <alignment horizontal="center" vertical="center"/>
    </xf>
    <xf numFmtId="0" fontId="4" fillId="0" borderId="0" xfId="0" applyFont="1"/>
    <xf numFmtId="0" fontId="3" fillId="0" borderId="8" xfId="0" applyFont="1" applyBorder="1" applyAlignment="1"/>
    <xf numFmtId="0" fontId="32" fillId="0" borderId="3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0" xfId="0" applyFont="1" applyBorder="1" applyAlignment="1">
      <alignment horizontal="right" vertical="center" wrapText="1"/>
    </xf>
    <xf numFmtId="189" fontId="3" fillId="0" borderId="0" xfId="0" applyNumberFormat="1" applyFont="1" applyBorder="1" applyAlignment="1">
      <alignment horizontal="right"/>
    </xf>
    <xf numFmtId="3" fontId="3" fillId="0" borderId="8" xfId="0" applyNumberFormat="1" applyFont="1" applyBorder="1" applyAlignment="1"/>
    <xf numFmtId="0" fontId="32" fillId="0" borderId="8" xfId="0" applyFont="1" applyBorder="1" applyAlignment="1"/>
    <xf numFmtId="0" fontId="3" fillId="0" borderId="8" xfId="0" applyFont="1" applyBorder="1" applyAlignment="1">
      <alignment wrapText="1"/>
    </xf>
    <xf numFmtId="0" fontId="25" fillId="0" borderId="0" xfId="25" applyFont="1"/>
    <xf numFmtId="0" fontId="25" fillId="0" borderId="10" xfId="25" applyFont="1" applyBorder="1" applyAlignment="1">
      <alignment horizontal="center" vertical="center"/>
    </xf>
    <xf numFmtId="0" fontId="3" fillId="0" borderId="26" xfId="0" applyFont="1" applyBorder="1"/>
    <xf numFmtId="0" fontId="0" fillId="0" borderId="0" xfId="0" applyProtection="1"/>
    <xf numFmtId="0" fontId="3" fillId="0" borderId="0" xfId="0" applyFont="1" applyProtection="1"/>
    <xf numFmtId="0" fontId="34" fillId="0" borderId="4" xfId="0" applyFont="1" applyBorder="1" applyProtection="1"/>
    <xf numFmtId="0" fontId="3" fillId="0" borderId="11" xfId="0" applyFont="1" applyBorder="1" applyAlignment="1" applyProtection="1">
      <alignment horizontal="centerContinuous" vertical="center" wrapText="1"/>
    </xf>
    <xf numFmtId="0" fontId="3" fillId="0" borderId="8" xfId="0" applyFont="1" applyBorder="1" applyAlignment="1" applyProtection="1">
      <alignment vertical="center"/>
    </xf>
    <xf numFmtId="0" fontId="3" fillId="0" borderId="1" xfId="0" applyFont="1" applyBorder="1" applyAlignment="1" applyProtection="1">
      <alignment vertical="center"/>
    </xf>
    <xf numFmtId="0" fontId="3" fillId="0" borderId="4" xfId="0" applyFont="1" applyBorder="1" applyAlignment="1" applyProtection="1">
      <alignment vertical="center"/>
    </xf>
    <xf numFmtId="0" fontId="0" fillId="0" borderId="58" xfId="0" applyBorder="1" applyProtection="1"/>
    <xf numFmtId="0" fontId="0" fillId="0" borderId="0" xfId="0" applyBorder="1" applyProtection="1"/>
    <xf numFmtId="182" fontId="27" fillId="0" borderId="30" xfId="22" applyNumberFormat="1" applyFont="1" applyBorder="1" applyAlignment="1">
      <alignment horizontal="right" vertical="center"/>
    </xf>
    <xf numFmtId="0" fontId="27" fillId="0" borderId="31" xfId="23" applyFont="1" applyBorder="1" applyAlignment="1">
      <alignment horizontal="center"/>
    </xf>
    <xf numFmtId="0" fontId="27" fillId="0" borderId="32" xfId="23" applyFont="1" applyBorder="1" applyAlignment="1">
      <alignment horizontal="center"/>
    </xf>
    <xf numFmtId="0" fontId="37" fillId="11" borderId="0" xfId="25" applyFont="1" applyFill="1"/>
    <xf numFmtId="164" fontId="3" fillId="0" borderId="0" xfId="0" applyNumberFormat="1" applyFont="1"/>
    <xf numFmtId="0" fontId="3" fillId="0" borderId="2" xfId="0" applyFont="1" applyBorder="1" applyAlignment="1">
      <alignment horizontal="center"/>
    </xf>
    <xf numFmtId="0" fontId="3" fillId="0" borderId="3" xfId="0" applyFont="1" applyBorder="1" applyAlignment="1">
      <alignment horizontal="centerContinuous"/>
    </xf>
    <xf numFmtId="0" fontId="3" fillId="0" borderId="5" xfId="0" applyFont="1" applyBorder="1" applyAlignment="1">
      <alignment horizontal="center"/>
    </xf>
    <xf numFmtId="170" fontId="3" fillId="0" borderId="0" xfId="0" applyNumberFormat="1" applyFont="1"/>
    <xf numFmtId="0" fontId="3" fillId="0" borderId="3" xfId="0" applyFont="1" applyBorder="1" applyAlignment="1">
      <alignment horizontal="center"/>
    </xf>
    <xf numFmtId="0" fontId="3" fillId="0" borderId="58" xfId="0" applyFont="1" applyBorder="1" applyAlignment="1">
      <alignment horizontal="center"/>
    </xf>
    <xf numFmtId="191" fontId="21" fillId="0" borderId="0" xfId="0" applyNumberFormat="1" applyFont="1" applyAlignment="1">
      <alignment horizontal="right"/>
    </xf>
    <xf numFmtId="166" fontId="3" fillId="0" borderId="0" xfId="0" applyNumberFormat="1" applyFont="1" applyBorder="1"/>
    <xf numFmtId="0" fontId="27" fillId="0" borderId="33" xfId="23" applyFont="1" applyBorder="1" applyAlignment="1">
      <alignment horizontal="center"/>
    </xf>
    <xf numFmtId="0" fontId="27" fillId="0" borderId="65" xfId="23" applyFont="1" applyBorder="1" applyAlignment="1">
      <alignment horizontal="center"/>
    </xf>
    <xf numFmtId="0" fontId="27" fillId="0" borderId="30" xfId="23" applyFont="1" applyBorder="1" applyAlignment="1">
      <alignment horizontal="center"/>
    </xf>
    <xf numFmtId="0" fontId="27" fillId="0" borderId="34" xfId="23" applyFont="1" applyBorder="1" applyAlignment="1">
      <alignment horizontal="center"/>
    </xf>
    <xf numFmtId="0" fontId="27" fillId="0" borderId="23" xfId="23" applyFont="1" applyBorder="1" applyAlignment="1">
      <alignment horizontal="center"/>
    </xf>
    <xf numFmtId="0" fontId="27" fillId="0" borderId="7" xfId="23" applyFont="1" applyBorder="1" applyAlignment="1">
      <alignment horizontal="center"/>
    </xf>
    <xf numFmtId="0" fontId="3" fillId="0" borderId="0" xfId="0" applyNumberFormat="1" applyFont="1"/>
    <xf numFmtId="193" fontId="3" fillId="0" borderId="0" xfId="0" applyNumberFormat="1" applyFont="1"/>
    <xf numFmtId="0" fontId="16" fillId="0" borderId="0" xfId="0" applyFont="1" applyAlignment="1"/>
    <xf numFmtId="0" fontId="32" fillId="0" borderId="0" xfId="0" applyFont="1" applyBorder="1" applyAlignment="1"/>
    <xf numFmtId="0" fontId="19" fillId="0" borderId="0" xfId="0" applyFont="1" applyAlignment="1">
      <alignment horizontal="center"/>
    </xf>
    <xf numFmtId="0" fontId="19" fillId="0" borderId="0" xfId="0" applyFont="1" applyAlignment="1">
      <alignment horizontal="justify" vertical="top" wrapText="1"/>
    </xf>
    <xf numFmtId="0" fontId="16" fillId="0" borderId="0" xfId="0" quotePrefix="1" applyFont="1" applyAlignment="1">
      <alignment horizontal="left" vertical="top" wrapText="1"/>
    </xf>
    <xf numFmtId="0" fontId="40" fillId="0" borderId="0" xfId="0" applyFont="1"/>
    <xf numFmtId="0" fontId="3" fillId="0" borderId="2" xfId="0" applyFont="1" applyBorder="1" applyAlignment="1">
      <alignment horizontal="center" vertical="center"/>
    </xf>
    <xf numFmtId="0" fontId="21" fillId="0" borderId="0" xfId="0" quotePrefix="1" applyFont="1" applyAlignment="1">
      <alignment horizontal="right"/>
    </xf>
    <xf numFmtId="0" fontId="3" fillId="0" borderId="6" xfId="0" applyFont="1" applyFill="1" applyBorder="1" applyAlignment="1">
      <alignment horizontal="centerContinuous" vertical="center"/>
    </xf>
    <xf numFmtId="0" fontId="3" fillId="0" borderId="7" xfId="0" applyFont="1" applyFill="1" applyBorder="1" applyAlignment="1">
      <alignment horizontal="centerContinuous" vertical="center"/>
    </xf>
    <xf numFmtId="0" fontId="0" fillId="0" borderId="0" xfId="0" applyFill="1" applyAlignment="1">
      <alignment horizontal="centerContinuous"/>
    </xf>
    <xf numFmtId="0" fontId="0" fillId="0" borderId="0" xfId="0" applyFill="1"/>
    <xf numFmtId="0" fontId="2" fillId="0" borderId="0" xfId="0" applyFont="1" applyFill="1" applyAlignment="1">
      <alignment horizontal="centerContinuous"/>
    </xf>
    <xf numFmtId="0" fontId="3" fillId="0" borderId="0" xfId="0" applyFont="1" applyFill="1" applyAlignment="1">
      <alignment horizontal="centerContinuous"/>
    </xf>
    <xf numFmtId="0" fontId="3" fillId="0" borderId="0" xfId="0" applyFont="1" applyFill="1" applyAlignment="1">
      <alignment horizontal="center"/>
    </xf>
    <xf numFmtId="0" fontId="3" fillId="0" borderId="0" xfId="0" applyFont="1" applyFill="1"/>
    <xf numFmtId="0" fontId="3" fillId="0" borderId="2" xfId="0" applyFont="1" applyFill="1" applyBorder="1" applyAlignment="1">
      <alignment horizontal="center" vertical="center"/>
    </xf>
    <xf numFmtId="0" fontId="3" fillId="0" borderId="3" xfId="0" applyFont="1" applyFill="1" applyBorder="1" applyAlignment="1">
      <alignment horizontal="centerContinuous" vertical="center"/>
    </xf>
    <xf numFmtId="0" fontId="3" fillId="0" borderId="5" xfId="0" applyFont="1" applyFill="1" applyBorder="1" applyAlignment="1">
      <alignment horizontal="centerContinuous" vertical="center"/>
    </xf>
    <xf numFmtId="0" fontId="3" fillId="0" borderId="0" xfId="0" applyFont="1" applyFill="1" applyBorder="1"/>
    <xf numFmtId="0" fontId="3" fillId="0" borderId="8" xfId="0" applyFont="1" applyFill="1" applyBorder="1" applyAlignment="1">
      <alignment horizontal="center"/>
    </xf>
    <xf numFmtId="165" fontId="3" fillId="0" borderId="0" xfId="0" applyNumberFormat="1" applyFont="1" applyFill="1"/>
    <xf numFmtId="166" fontId="3" fillId="0" borderId="0" xfId="0" applyNumberFormat="1" applyFont="1" applyFill="1"/>
    <xf numFmtId="0" fontId="21" fillId="0" borderId="0" xfId="0" applyFont="1" applyFill="1" applyAlignment="1">
      <alignment horizontal="centerContinuous"/>
    </xf>
    <xf numFmtId="0" fontId="19" fillId="0" borderId="0" xfId="0" applyFont="1" applyFill="1"/>
    <xf numFmtId="0" fontId="3" fillId="0" borderId="0" xfId="0" applyFont="1" applyFill="1" applyBorder="1" applyAlignment="1">
      <alignment horizontal="centerContinuous"/>
    </xf>
    <xf numFmtId="165" fontId="3" fillId="0" borderId="0" xfId="0" applyNumberFormat="1" applyFont="1" applyFill="1" applyAlignment="1">
      <alignment horizontal="right"/>
    </xf>
    <xf numFmtId="196" fontId="3" fillId="0" borderId="0" xfId="0" applyNumberFormat="1" applyFont="1" applyFill="1" applyBorder="1"/>
    <xf numFmtId="197" fontId="3" fillId="0" borderId="0" xfId="0" applyNumberFormat="1" applyFont="1" applyFill="1" applyAlignment="1">
      <alignment horizontal="right"/>
    </xf>
    <xf numFmtId="165" fontId="3" fillId="0" borderId="0" xfId="0" applyNumberFormat="1" applyFont="1" applyFill="1" applyBorder="1" applyAlignment="1"/>
    <xf numFmtId="195" fontId="3" fillId="0" borderId="0" xfId="0" applyNumberFormat="1" applyFont="1" applyFill="1"/>
    <xf numFmtId="197" fontId="3" fillId="0" borderId="0" xfId="0" applyNumberFormat="1" applyFont="1" applyFill="1" applyBorder="1"/>
    <xf numFmtId="0" fontId="20" fillId="0" borderId="0" xfId="0" applyFont="1" applyFill="1" applyAlignment="1">
      <alignment horizontal="centerContinuous"/>
    </xf>
    <xf numFmtId="49" fontId="2" fillId="0" borderId="0" xfId="0" applyNumberFormat="1" applyFont="1" applyFill="1" applyAlignment="1">
      <alignment horizontal="centerContinuous"/>
    </xf>
    <xf numFmtId="0" fontId="3" fillId="0" borderId="0" xfId="0" applyFont="1" applyFill="1" applyAlignment="1"/>
    <xf numFmtId="0" fontId="3" fillId="0"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1" fillId="0" borderId="0" xfId="0" applyFont="1" applyFill="1" applyBorder="1" applyAlignment="1">
      <alignment horizontal="centerContinuous"/>
    </xf>
    <xf numFmtId="194" fontId="3" fillId="0" borderId="0" xfId="0" applyNumberFormat="1" applyFont="1" applyFill="1"/>
    <xf numFmtId="0" fontId="19" fillId="0" borderId="0" xfId="0" applyFont="1" applyFill="1" applyAlignment="1">
      <alignment horizontal="center"/>
    </xf>
    <xf numFmtId="182" fontId="27" fillId="0" borderId="34" xfId="22" applyNumberFormat="1" applyFont="1" applyBorder="1" applyAlignment="1">
      <alignment horizontal="right" vertical="center"/>
    </xf>
    <xf numFmtId="0" fontId="3" fillId="0" borderId="0" xfId="0" quotePrefix="1" applyFont="1" applyAlignment="1">
      <alignment horizontal="right"/>
    </xf>
    <xf numFmtId="167" fontId="3" fillId="0" borderId="0" xfId="0" applyNumberFormat="1" applyFont="1" applyFill="1"/>
    <xf numFmtId="0" fontId="3" fillId="0" borderId="4" xfId="25" applyFont="1" applyBorder="1"/>
    <xf numFmtId="0" fontId="3" fillId="0" borderId="3" xfId="0" applyFont="1" applyBorder="1"/>
    <xf numFmtId="0" fontId="25" fillId="0" borderId="3" xfId="25" applyFont="1" applyFill="1" applyBorder="1" applyAlignment="1">
      <alignment horizontal="right"/>
    </xf>
    <xf numFmtId="183" fontId="25" fillId="0" borderId="3" xfId="25" applyNumberFormat="1" applyFont="1" applyFill="1" applyBorder="1"/>
    <xf numFmtId="0" fontId="25" fillId="0" borderId="1" xfId="25" applyFont="1" applyBorder="1"/>
    <xf numFmtId="0" fontId="25" fillId="0" borderId="3" xfId="25" applyFont="1" applyBorder="1"/>
    <xf numFmtId="0" fontId="3" fillId="0" borderId="1" xfId="25" applyFont="1" applyBorder="1"/>
    <xf numFmtId="0" fontId="3" fillId="0" borderId="58" xfId="0" applyFont="1" applyBorder="1"/>
    <xf numFmtId="183" fontId="25" fillId="0" borderId="58" xfId="25" applyNumberFormat="1" applyFont="1" applyFill="1" applyBorder="1"/>
    <xf numFmtId="0" fontId="25" fillId="0" borderId="12" xfId="25" applyFont="1" applyBorder="1"/>
    <xf numFmtId="0" fontId="25" fillId="0" borderId="58" xfId="25" applyFont="1" applyBorder="1"/>
    <xf numFmtId="0" fontId="38" fillId="0" borderId="58" xfId="25" applyFont="1" applyBorder="1"/>
    <xf numFmtId="0" fontId="3" fillId="0" borderId="5" xfId="25" applyFont="1" applyBorder="1" applyAlignment="1">
      <alignment horizontal="center"/>
    </xf>
    <xf numFmtId="0" fontId="25" fillId="0" borderId="2" xfId="25" applyFont="1" applyBorder="1" applyAlignment="1">
      <alignment horizontal="center" vertical="center"/>
    </xf>
    <xf numFmtId="0" fontId="25" fillId="0" borderId="5" xfId="25" applyFont="1" applyBorder="1" applyAlignment="1">
      <alignment horizontal="center" vertical="center"/>
    </xf>
    <xf numFmtId="1" fontId="27" fillId="0" borderId="20" xfId="22" applyNumberFormat="1" applyFont="1" applyFill="1" applyBorder="1" applyAlignment="1">
      <alignment horizontal="centerContinuous" vertical="center"/>
    </xf>
    <xf numFmtId="1" fontId="27" fillId="0" borderId="10" xfId="22" applyNumberFormat="1" applyFont="1" applyFill="1" applyBorder="1" applyAlignment="1">
      <alignment horizontal="centerContinuous" vertical="center"/>
    </xf>
    <xf numFmtId="1" fontId="1" fillId="0" borderId="0" xfId="25" applyNumberFormat="1" applyFont="1"/>
    <xf numFmtId="0" fontId="21" fillId="0" borderId="72" xfId="25" applyFont="1" applyBorder="1" applyAlignment="1">
      <alignment horizontal="center" vertical="center"/>
    </xf>
    <xf numFmtId="0" fontId="21" fillId="0" borderId="3" xfId="25" applyFont="1" applyBorder="1" applyAlignment="1">
      <alignment horizontal="center" vertical="center"/>
    </xf>
    <xf numFmtId="0" fontId="3" fillId="0" borderId="73" xfId="25" applyFont="1" applyBorder="1" applyAlignment="1">
      <alignment horizontal="center" vertical="center"/>
    </xf>
    <xf numFmtId="0" fontId="3" fillId="0" borderId="74" xfId="25" applyFont="1" applyBorder="1" applyAlignment="1">
      <alignment horizontal="center" vertical="center"/>
    </xf>
    <xf numFmtId="0" fontId="3" fillId="0" borderId="27" xfId="25" applyFont="1" applyBorder="1" applyAlignment="1">
      <alignment horizontal="center" vertical="center"/>
    </xf>
    <xf numFmtId="0" fontId="3" fillId="0" borderId="26" xfId="25" applyFont="1" applyBorder="1" applyAlignment="1">
      <alignment horizontal="center" vertical="center"/>
    </xf>
    <xf numFmtId="0" fontId="3" fillId="0" borderId="73" xfId="25" applyFont="1" applyBorder="1" applyAlignment="1">
      <alignment vertical="center"/>
    </xf>
    <xf numFmtId="0" fontId="3" fillId="0" borderId="75" xfId="25" applyFont="1" applyBorder="1" applyAlignment="1">
      <alignment horizontal="center" vertical="center"/>
    </xf>
    <xf numFmtId="0" fontId="3" fillId="0" borderId="76" xfId="25" applyFont="1" applyBorder="1" applyAlignment="1">
      <alignment horizontal="center" vertical="center"/>
    </xf>
    <xf numFmtId="0" fontId="3" fillId="0" borderId="8" xfId="25" applyFont="1" applyBorder="1" applyAlignment="1">
      <alignment horizontal="center" vertical="center"/>
    </xf>
    <xf numFmtId="0" fontId="3" fillId="0" borderId="29" xfId="25" applyFont="1" applyBorder="1" applyAlignment="1">
      <alignment horizontal="center" vertical="center"/>
    </xf>
    <xf numFmtId="0" fontId="3" fillId="0" borderId="0" xfId="25" applyFont="1" applyBorder="1" applyAlignment="1">
      <alignment horizontal="center" vertical="center"/>
    </xf>
    <xf numFmtId="0" fontId="3" fillId="0" borderId="77" xfId="25" applyFont="1" applyBorder="1" applyAlignment="1">
      <alignment horizontal="center" vertical="center"/>
    </xf>
    <xf numFmtId="0" fontId="21" fillId="0" borderId="0" xfId="25" applyFont="1" applyBorder="1" applyAlignment="1">
      <alignment horizontal="center" vertical="center"/>
    </xf>
    <xf numFmtId="0" fontId="3" fillId="0" borderId="21" xfId="25" applyFont="1" applyBorder="1" applyAlignment="1">
      <alignment horizontal="center" vertical="center"/>
    </xf>
    <xf numFmtId="0" fontId="42" fillId="0" borderId="0" xfId="25" applyFont="1" applyBorder="1" applyAlignment="1">
      <alignment horizontal="center" vertical="center"/>
    </xf>
    <xf numFmtId="0" fontId="3" fillId="0" borderId="26" xfId="25" applyFont="1" applyBorder="1" applyAlignment="1">
      <alignment vertical="center"/>
    </xf>
    <xf numFmtId="0" fontId="3" fillId="0" borderId="8" xfId="25" applyFont="1" applyBorder="1" applyAlignment="1">
      <alignment vertical="center"/>
    </xf>
    <xf numFmtId="0" fontId="3" fillId="0" borderId="29" xfId="25" applyFont="1" applyBorder="1" applyAlignment="1">
      <alignment vertical="center"/>
    </xf>
    <xf numFmtId="182" fontId="3" fillId="0" borderId="8" xfId="25" applyNumberFormat="1" applyFont="1" applyFill="1" applyBorder="1" applyAlignment="1">
      <alignment horizontal="right" vertical="center"/>
    </xf>
    <xf numFmtId="182" fontId="3" fillId="0" borderId="32" xfId="25" applyNumberFormat="1" applyFont="1" applyFill="1" applyBorder="1" applyAlignment="1">
      <alignment horizontal="right" vertical="center"/>
    </xf>
    <xf numFmtId="0" fontId="3" fillId="0" borderId="2" xfId="25" applyFont="1" applyBorder="1" applyAlignment="1">
      <alignment vertical="center"/>
    </xf>
    <xf numFmtId="0" fontId="3" fillId="0" borderId="10" xfId="25" applyFont="1" applyBorder="1" applyAlignment="1">
      <alignment vertical="center"/>
    </xf>
    <xf numFmtId="0" fontId="3" fillId="0" borderId="5" xfId="25" applyFont="1" applyBorder="1" applyAlignment="1">
      <alignment vertical="center"/>
    </xf>
    <xf numFmtId="0" fontId="3" fillId="0" borderId="6" xfId="25" applyFont="1" applyBorder="1" applyAlignment="1">
      <alignment vertical="center"/>
    </xf>
    <xf numFmtId="0" fontId="21" fillId="11" borderId="10" xfId="25" applyFont="1" applyFill="1" applyBorder="1" applyAlignment="1">
      <alignment vertical="center"/>
    </xf>
    <xf numFmtId="182" fontId="3" fillId="0" borderId="0" xfId="25" applyNumberFormat="1" applyFont="1" applyFill="1" applyBorder="1" applyAlignment="1">
      <alignment horizontal="right" vertical="center"/>
    </xf>
    <xf numFmtId="0" fontId="44" fillId="0" borderId="11" xfId="25" applyFont="1" applyBorder="1"/>
    <xf numFmtId="0" fontId="44" fillId="0" borderId="58" xfId="25" applyFont="1" applyBorder="1"/>
    <xf numFmtId="0" fontId="3" fillId="0" borderId="10" xfId="25" applyFont="1" applyBorder="1" applyAlignment="1">
      <alignment horizontal="center" vertical="center"/>
    </xf>
    <xf numFmtId="0" fontId="25" fillId="0" borderId="0" xfId="25" applyFont="1" applyAlignment="1">
      <alignment horizontal="center"/>
    </xf>
    <xf numFmtId="0" fontId="5" fillId="0" borderId="0" xfId="25" applyFont="1" applyAlignment="1">
      <alignment horizontal="center"/>
    </xf>
    <xf numFmtId="0" fontId="21" fillId="0" borderId="59" xfId="25" applyFont="1" applyBorder="1" applyAlignment="1">
      <alignment horizontal="center"/>
    </xf>
    <xf numFmtId="1" fontId="3" fillId="0" borderId="10" xfId="25" applyNumberFormat="1" applyFont="1" applyBorder="1" applyAlignment="1">
      <alignment horizontal="center" vertical="center"/>
    </xf>
    <xf numFmtId="1" fontId="3" fillId="12" borderId="1" xfId="25" applyNumberFormat="1" applyFont="1" applyFill="1" applyBorder="1" applyAlignment="1">
      <alignment horizontal="center" vertical="center"/>
    </xf>
    <xf numFmtId="182" fontId="3" fillId="12" borderId="9" xfId="25" applyNumberFormat="1" applyFont="1" applyFill="1" applyBorder="1" applyAlignment="1">
      <alignment horizontal="right" vertical="center"/>
    </xf>
    <xf numFmtId="182" fontId="3" fillId="12" borderId="62" xfId="25" applyNumberFormat="1" applyFont="1" applyFill="1" applyBorder="1" applyAlignment="1">
      <alignment horizontal="right" vertical="center"/>
    </xf>
    <xf numFmtId="182" fontId="3" fillId="12" borderId="1" xfId="25" applyNumberFormat="1" applyFont="1" applyFill="1" applyBorder="1" applyAlignment="1">
      <alignment horizontal="right" vertical="center"/>
    </xf>
    <xf numFmtId="182" fontId="3" fillId="12" borderId="43" xfId="25" applyNumberFormat="1" applyFont="1" applyFill="1" applyBorder="1" applyAlignment="1">
      <alignment horizontal="right" vertical="center"/>
    </xf>
    <xf numFmtId="182" fontId="3" fillId="12" borderId="3" xfId="25" applyNumberFormat="1" applyFont="1" applyFill="1" applyBorder="1" applyAlignment="1">
      <alignment horizontal="right" vertical="center"/>
    </xf>
    <xf numFmtId="182" fontId="3" fillId="12" borderId="44" xfId="25" applyNumberFormat="1" applyFont="1" applyFill="1" applyBorder="1" applyAlignment="1">
      <alignment horizontal="right" vertical="center"/>
    </xf>
    <xf numFmtId="0" fontId="3" fillId="12" borderId="11" xfId="25" applyFont="1" applyFill="1" applyBorder="1"/>
    <xf numFmtId="182" fontId="43" fillId="12" borderId="78" xfId="25" applyNumberFormat="1" applyFont="1" applyFill="1" applyBorder="1" applyAlignment="1">
      <alignment horizontal="right" vertical="center"/>
    </xf>
    <xf numFmtId="182" fontId="43" fillId="12" borderId="62" xfId="25" applyNumberFormat="1" applyFont="1" applyFill="1" applyBorder="1" applyAlignment="1">
      <alignment horizontal="right" vertical="center"/>
    </xf>
    <xf numFmtId="1" fontId="3" fillId="12" borderId="2" xfId="25" applyNumberFormat="1" applyFont="1" applyFill="1" applyBorder="1" applyAlignment="1">
      <alignment horizontal="center" vertical="center"/>
    </xf>
    <xf numFmtId="1" fontId="3" fillId="12" borderId="4" xfId="25" applyNumberFormat="1" applyFont="1" applyFill="1" applyBorder="1" applyAlignment="1">
      <alignment horizontal="center" vertical="center"/>
    </xf>
    <xf numFmtId="182" fontId="3" fillId="12" borderId="45" xfId="25" applyNumberFormat="1" applyFont="1" applyFill="1" applyBorder="1" applyAlignment="1">
      <alignment horizontal="right" vertical="center"/>
    </xf>
    <xf numFmtId="182" fontId="3" fillId="12" borderId="4" xfId="25" applyNumberFormat="1" applyFont="1" applyFill="1" applyBorder="1" applyAlignment="1">
      <alignment horizontal="right" vertical="center"/>
    </xf>
    <xf numFmtId="182" fontId="3" fillId="12" borderId="46" xfId="25" applyNumberFormat="1" applyFont="1" applyFill="1" applyBorder="1" applyAlignment="1">
      <alignment horizontal="right" vertical="center"/>
    </xf>
    <xf numFmtId="182" fontId="3" fillId="12" borderId="58" xfId="25" applyNumberFormat="1" applyFont="1" applyFill="1" applyBorder="1" applyAlignment="1">
      <alignment horizontal="right" vertical="center"/>
    </xf>
    <xf numFmtId="182" fontId="3" fillId="12" borderId="66" xfId="25" applyNumberFormat="1" applyFont="1" applyFill="1" applyBorder="1" applyAlignment="1">
      <alignment horizontal="right" vertical="center"/>
    </xf>
    <xf numFmtId="1" fontId="3" fillId="12" borderId="5" xfId="25" applyNumberFormat="1" applyFont="1" applyFill="1" applyBorder="1" applyAlignment="1">
      <alignment horizontal="center" vertical="center"/>
    </xf>
    <xf numFmtId="182" fontId="3" fillId="12" borderId="29" xfId="25" applyNumberFormat="1" applyFont="1" applyFill="1" applyBorder="1" applyAlignment="1">
      <alignment horizontal="right" vertical="center"/>
    </xf>
    <xf numFmtId="182" fontId="3" fillId="12" borderId="26" xfId="25" applyNumberFormat="1" applyFont="1" applyFill="1" applyBorder="1" applyAlignment="1">
      <alignment horizontal="right" vertical="center"/>
    </xf>
    <xf numFmtId="182" fontId="3" fillId="12" borderId="8" xfId="25" applyNumberFormat="1" applyFont="1" applyFill="1" applyBorder="1" applyAlignment="1">
      <alignment horizontal="right" vertical="center"/>
    </xf>
    <xf numFmtId="182" fontId="3" fillId="12" borderId="34" xfId="25" applyNumberFormat="1" applyFont="1" applyFill="1" applyBorder="1" applyAlignment="1">
      <alignment horizontal="right" vertical="center"/>
    </xf>
    <xf numFmtId="189" fontId="3" fillId="0" borderId="0" xfId="0" applyNumberFormat="1" applyFont="1" applyFill="1" applyBorder="1" applyAlignment="1">
      <alignment horizontal="right"/>
    </xf>
    <xf numFmtId="189" fontId="32" fillId="0" borderId="0" xfId="0" applyNumberFormat="1" applyFont="1" applyFill="1" applyBorder="1" applyAlignment="1">
      <alignment horizontal="right"/>
    </xf>
    <xf numFmtId="189" fontId="3" fillId="0" borderId="0" xfId="0" applyNumberFormat="1" applyFont="1" applyFill="1"/>
    <xf numFmtId="0" fontId="12" fillId="0" borderId="0" xfId="0" applyFont="1"/>
    <xf numFmtId="0" fontId="8" fillId="0" borderId="0" xfId="0" quotePrefix="1" applyFont="1"/>
    <xf numFmtId="0" fontId="8" fillId="0" borderId="0" xfId="0" quotePrefix="1" applyFont="1" applyAlignment="1">
      <alignment horizontal="justify"/>
    </xf>
    <xf numFmtId="182" fontId="37" fillId="0" borderId="58" xfId="25" applyNumberFormat="1" applyFont="1" applyBorder="1" applyAlignment="1">
      <alignment horizontal="right" vertical="center"/>
    </xf>
    <xf numFmtId="0" fontId="1" fillId="0" borderId="0" xfId="25" applyFont="1"/>
    <xf numFmtId="0" fontId="21" fillId="0" borderId="10" xfId="25" applyFont="1" applyBorder="1" applyAlignment="1">
      <alignment horizontal="center" vertical="center"/>
    </xf>
    <xf numFmtId="0" fontId="1" fillId="0" borderId="3" xfId="25" applyFont="1" applyBorder="1"/>
    <xf numFmtId="183" fontId="1" fillId="0" borderId="3" xfId="25" applyNumberFormat="1" applyFont="1" applyBorder="1"/>
    <xf numFmtId="0" fontId="1" fillId="0" borderId="58" xfId="25" applyFont="1" applyBorder="1"/>
    <xf numFmtId="183" fontId="1" fillId="0" borderId="58" xfId="25" applyNumberFormat="1" applyFont="1" applyBorder="1" applyAlignment="1">
      <alignment horizontal="right"/>
    </xf>
    <xf numFmtId="0" fontId="1" fillId="0" borderId="4" xfId="25" applyFont="1" applyBorder="1"/>
    <xf numFmtId="183" fontId="1" fillId="0" borderId="58" xfId="25" applyNumberFormat="1" applyFont="1" applyBorder="1"/>
    <xf numFmtId="182" fontId="1" fillId="0" borderId="0" xfId="25" applyNumberFormat="1" applyFont="1"/>
    <xf numFmtId="0" fontId="8" fillId="0" borderId="0" xfId="25" applyFont="1"/>
    <xf numFmtId="0" fontId="45" fillId="0" borderId="14" xfId="0" applyFont="1" applyFill="1" applyBorder="1" applyAlignment="1">
      <alignment wrapText="1"/>
    </xf>
    <xf numFmtId="0" fontId="45" fillId="0" borderId="19" xfId="0" applyFont="1" applyFill="1" applyBorder="1" applyAlignment="1">
      <alignment wrapText="1"/>
    </xf>
    <xf numFmtId="0" fontId="45" fillId="0" borderId="93" xfId="0" applyFont="1" applyFill="1" applyBorder="1" applyAlignment="1">
      <alignment wrapText="1"/>
    </xf>
    <xf numFmtId="0" fontId="45" fillId="0" borderId="19" xfId="26" applyFont="1" applyFill="1" applyBorder="1" applyAlignment="1">
      <alignment horizontal="left" wrapText="1"/>
    </xf>
    <xf numFmtId="49" fontId="45" fillId="0" borderId="22" xfId="26" applyNumberFormat="1" applyFont="1" applyFill="1" applyBorder="1" applyAlignment="1">
      <alignment horizontal="left" wrapText="1"/>
    </xf>
    <xf numFmtId="0" fontId="45" fillId="0" borderId="38" xfId="26" applyFont="1" applyFill="1" applyBorder="1" applyAlignment="1">
      <alignment horizontal="left" wrapText="1"/>
    </xf>
    <xf numFmtId="0" fontId="45" fillId="0" borderId="22" xfId="0" applyFont="1" applyFill="1" applyBorder="1" applyAlignment="1">
      <alignment wrapText="1"/>
    </xf>
    <xf numFmtId="0" fontId="8" fillId="0" borderId="0" xfId="0" quotePrefix="1" applyFont="1" applyFill="1"/>
    <xf numFmtId="0" fontId="8" fillId="0" borderId="0" xfId="0" quotePrefix="1" applyFont="1" applyAlignment="1">
      <alignment horizontal="left"/>
    </xf>
    <xf numFmtId="0" fontId="21" fillId="0" borderId="6" xfId="0" applyFont="1" applyBorder="1" applyAlignment="1">
      <alignment horizontal="center" vertical="center" wrapText="1"/>
    </xf>
    <xf numFmtId="0" fontId="8" fillId="0" borderId="0" xfId="0" applyFont="1" applyAlignment="1">
      <alignment horizontal="justify"/>
    </xf>
    <xf numFmtId="0" fontId="1" fillId="0" borderId="5" xfId="0" applyFont="1" applyFill="1" applyBorder="1" applyAlignment="1">
      <alignment horizontal="center" vertical="center"/>
    </xf>
    <xf numFmtId="0" fontId="45" fillId="0" borderId="22" xfId="0" applyFont="1" applyFill="1" applyBorder="1"/>
    <xf numFmtId="0" fontId="45" fillId="0" borderId="96" xfId="0" applyFont="1" applyFill="1" applyBorder="1"/>
    <xf numFmtId="180" fontId="22" fillId="0" borderId="0" xfId="0" applyNumberFormat="1" applyFont="1" applyBorder="1" applyAlignment="1"/>
    <xf numFmtId="0" fontId="8" fillId="0" borderId="0" xfId="0" applyFont="1" applyFill="1" applyAlignment="1">
      <alignment horizontal="justify"/>
    </xf>
    <xf numFmtId="0" fontId="27" fillId="0" borderId="0" xfId="25" applyFont="1"/>
    <xf numFmtId="0" fontId="7" fillId="0" borderId="0" xfId="25" applyFont="1"/>
    <xf numFmtId="0" fontId="27" fillId="0" borderId="14" xfId="25" applyFont="1" applyBorder="1"/>
    <xf numFmtId="0" fontId="27" fillId="0" borderId="15" xfId="25" applyFont="1" applyBorder="1"/>
    <xf numFmtId="0" fontId="27" fillId="0" borderId="16" xfId="25" applyFont="1" applyBorder="1" applyAlignment="1">
      <alignment vertical="center"/>
    </xf>
    <xf numFmtId="0" fontId="27" fillId="0" borderId="17" xfId="25" applyFont="1" applyBorder="1"/>
    <xf numFmtId="0" fontId="27" fillId="0" borderId="57" xfId="25" applyFont="1" applyBorder="1"/>
    <xf numFmtId="0" fontId="28" fillId="0" borderId="15" xfId="25" applyFont="1" applyBorder="1" applyAlignment="1"/>
    <xf numFmtId="0" fontId="28" fillId="0" borderId="15" xfId="25" applyFont="1" applyBorder="1" applyAlignment="1">
      <alignment horizontal="center"/>
    </xf>
    <xf numFmtId="0" fontId="28" fillId="0" borderId="15" xfId="25" applyFont="1" applyBorder="1"/>
    <xf numFmtId="0" fontId="7" fillId="0" borderId="15" xfId="25" applyFont="1" applyBorder="1"/>
    <xf numFmtId="0" fontId="27" fillId="0" borderId="18" xfId="25" applyFont="1" applyBorder="1"/>
    <xf numFmtId="0" fontId="27" fillId="0" borderId="19" xfId="25" applyFont="1" applyBorder="1"/>
    <xf numFmtId="0" fontId="27" fillId="0" borderId="0" xfId="25" applyFont="1" applyAlignment="1"/>
    <xf numFmtId="0" fontId="29" fillId="0" borderId="0" xfId="25" applyFont="1" applyAlignment="1"/>
    <xf numFmtId="0" fontId="27" fillId="0" borderId="10" xfId="25" applyFont="1" applyBorder="1" applyAlignment="1">
      <alignment vertical="center"/>
    </xf>
    <xf numFmtId="0" fontId="28" fillId="0" borderId="98" xfId="25" applyFont="1" applyBorder="1" applyAlignment="1">
      <alignment horizontal="centerContinuous"/>
    </xf>
    <xf numFmtId="0" fontId="27" fillId="0" borderId="59" xfId="25" applyFont="1" applyBorder="1" applyAlignment="1">
      <alignment horizontal="centerContinuous"/>
    </xf>
    <xf numFmtId="0" fontId="28" fillId="0" borderId="59" xfId="25" applyFont="1" applyBorder="1" applyAlignment="1">
      <alignment horizontal="centerContinuous"/>
    </xf>
    <xf numFmtId="0" fontId="28" fillId="0" borderId="0" xfId="25" applyFont="1" applyBorder="1" applyAlignment="1">
      <alignment horizontal="centerContinuous"/>
    </xf>
    <xf numFmtId="0" fontId="28" fillId="0" borderId="8" xfId="25" applyFont="1" applyBorder="1" applyAlignment="1">
      <alignment horizontal="centerContinuous"/>
    </xf>
    <xf numFmtId="0" fontId="28" fillId="0" borderId="36" xfId="25" applyFont="1" applyBorder="1" applyAlignment="1">
      <alignment horizontal="centerContinuous"/>
    </xf>
    <xf numFmtId="0" fontId="27" fillId="0" borderId="20" xfId="25" applyFont="1" applyBorder="1"/>
    <xf numFmtId="0" fontId="27" fillId="0" borderId="10" xfId="25" applyFont="1" applyBorder="1" applyAlignment="1">
      <alignment horizontal="center" vertical="center"/>
    </xf>
    <xf numFmtId="0" fontId="27" fillId="0" borderId="76" xfId="25" applyFont="1" applyBorder="1" applyAlignment="1">
      <alignment horizontal="center" vertical="center"/>
    </xf>
    <xf numFmtId="0" fontId="27" fillId="0" borderId="74" xfId="25" applyFont="1" applyBorder="1" applyAlignment="1">
      <alignment horizontal="center" vertical="center"/>
    </xf>
    <xf numFmtId="0" fontId="27" fillId="0" borderId="77" xfId="25" applyFont="1" applyBorder="1" applyAlignment="1">
      <alignment horizontal="center" vertical="center"/>
    </xf>
    <xf numFmtId="0" fontId="27" fillId="0" borderId="27" xfId="25" applyFont="1" applyBorder="1" applyAlignment="1">
      <alignment horizontal="center" vertical="center"/>
    </xf>
    <xf numFmtId="0" fontId="27" fillId="0" borderId="26" xfId="25" applyFont="1" applyBorder="1" applyAlignment="1">
      <alignment horizontal="center" vertical="center"/>
    </xf>
    <xf numFmtId="0" fontId="27" fillId="0" borderId="73" xfId="25" applyFont="1" applyBorder="1" applyAlignment="1">
      <alignment vertical="center"/>
    </xf>
    <xf numFmtId="0" fontId="27" fillId="0" borderId="75" xfId="25" applyFont="1" applyBorder="1" applyAlignment="1">
      <alignment horizontal="center" vertical="center"/>
    </xf>
    <xf numFmtId="0" fontId="27" fillId="0" borderId="73" xfId="25" applyFont="1" applyBorder="1" applyAlignment="1">
      <alignment horizontal="centerContinuous" vertical="center"/>
    </xf>
    <xf numFmtId="0" fontId="27" fillId="0" borderId="74" xfId="25" applyFont="1" applyBorder="1" applyAlignment="1">
      <alignment vertical="center"/>
    </xf>
    <xf numFmtId="0" fontId="27" fillId="0" borderId="8" xfId="25" applyFont="1" applyBorder="1" applyAlignment="1">
      <alignment horizontal="center" vertical="center"/>
    </xf>
    <xf numFmtId="0" fontId="27" fillId="0" borderId="36" xfId="25" applyFont="1" applyBorder="1" applyAlignment="1">
      <alignment horizontal="center" vertical="center"/>
    </xf>
    <xf numFmtId="0" fontId="27" fillId="0" borderId="59" xfId="25" applyFont="1" applyBorder="1" applyAlignment="1">
      <alignment horizontal="centerContinuous" vertical="center"/>
    </xf>
    <xf numFmtId="0" fontId="27" fillId="0" borderId="26" xfId="25" applyFont="1" applyBorder="1" applyAlignment="1">
      <alignment horizontal="centerContinuous" vertical="center"/>
    </xf>
    <xf numFmtId="0" fontId="27" fillId="0" borderId="29" xfId="25" applyFont="1" applyBorder="1" applyAlignment="1">
      <alignment horizontal="center" vertical="center"/>
    </xf>
    <xf numFmtId="0" fontId="27" fillId="0" borderId="0" xfId="25" applyFont="1" applyBorder="1" applyAlignment="1">
      <alignment horizontal="centerContinuous" vertical="center"/>
    </xf>
    <xf numFmtId="0" fontId="27" fillId="0" borderId="77" xfId="25" applyFont="1" applyBorder="1" applyAlignment="1">
      <alignment horizontal="centerContinuous" vertical="center"/>
    </xf>
    <xf numFmtId="0" fontId="27" fillId="0" borderId="35" xfId="25" applyFont="1" applyBorder="1" applyAlignment="1">
      <alignment horizontal="centerContinuous" vertical="center"/>
    </xf>
    <xf numFmtId="0" fontId="27" fillId="0" borderId="82" xfId="25" applyFont="1" applyBorder="1" applyAlignment="1">
      <alignment vertical="center"/>
    </xf>
    <xf numFmtId="0" fontId="27" fillId="0" borderId="20" xfId="25" applyFont="1" applyBorder="1" applyAlignment="1">
      <alignment horizontal="center" vertical="center"/>
    </xf>
    <xf numFmtId="0" fontId="27" fillId="0" borderId="21" xfId="25" applyFont="1" applyBorder="1" applyAlignment="1">
      <alignment horizontal="center" vertical="center"/>
    </xf>
    <xf numFmtId="0" fontId="27" fillId="0" borderId="0" xfId="25" applyFont="1" applyBorder="1" applyAlignment="1">
      <alignment horizontal="center" vertical="center"/>
    </xf>
    <xf numFmtId="0" fontId="27" fillId="0" borderId="8" xfId="25" applyFont="1" applyBorder="1" applyAlignment="1">
      <alignment horizontal="centerContinuous" vertical="center"/>
    </xf>
    <xf numFmtId="0" fontId="27" fillId="0" borderId="0" xfId="25" applyFont="1" applyBorder="1" applyAlignment="1">
      <alignment vertical="center"/>
    </xf>
    <xf numFmtId="0" fontId="28" fillId="0" borderId="26" xfId="25" applyFont="1" applyBorder="1" applyAlignment="1">
      <alignment horizontal="centerContinuous" vertical="center"/>
    </xf>
    <xf numFmtId="0" fontId="28" fillId="0" borderId="0" xfId="25" applyFont="1" applyBorder="1" applyAlignment="1">
      <alignment horizontal="center" vertical="center"/>
    </xf>
    <xf numFmtId="0" fontId="30" fillId="0" borderId="0" xfId="25" applyFont="1"/>
    <xf numFmtId="0" fontId="29" fillId="0" borderId="0" xfId="25" applyFont="1" applyAlignment="1">
      <alignment horizontal="left"/>
    </xf>
    <xf numFmtId="0" fontId="28" fillId="0" borderId="26" xfId="25" applyFont="1" applyBorder="1" applyAlignment="1">
      <alignment horizontal="center" vertical="center"/>
    </xf>
    <xf numFmtId="0" fontId="27" fillId="0" borderId="37" xfId="25" applyFont="1" applyBorder="1" applyAlignment="1">
      <alignment horizontal="center" vertical="center"/>
    </xf>
    <xf numFmtId="0" fontId="27" fillId="0" borderId="69" xfId="25" applyFont="1" applyBorder="1" applyAlignment="1">
      <alignment horizontal="center" vertical="center"/>
    </xf>
    <xf numFmtId="0" fontId="27" fillId="0" borderId="63" xfId="25" applyFont="1" applyBorder="1" applyAlignment="1">
      <alignment horizontal="center" vertical="center"/>
    </xf>
    <xf numFmtId="0" fontId="27" fillId="0" borderId="35" xfId="25" applyFont="1" applyBorder="1" applyAlignment="1">
      <alignment vertical="center"/>
    </xf>
    <xf numFmtId="0" fontId="27" fillId="0" borderId="59" xfId="25" applyFont="1" applyBorder="1" applyAlignment="1">
      <alignment vertical="center"/>
    </xf>
    <xf numFmtId="0" fontId="27" fillId="0" borderId="59" xfId="25" applyFont="1" applyBorder="1" applyAlignment="1">
      <alignment horizontal="center" vertical="center"/>
    </xf>
    <xf numFmtId="0" fontId="29" fillId="0" borderId="0" xfId="25" applyFont="1" applyBorder="1" applyAlignment="1"/>
    <xf numFmtId="0" fontId="27" fillId="0" borderId="0" xfId="25" applyFont="1" applyBorder="1" applyAlignment="1"/>
    <xf numFmtId="0" fontId="27" fillId="0" borderId="11" xfId="25" applyFont="1" applyBorder="1" applyAlignment="1">
      <alignment horizontal="centerContinuous"/>
    </xf>
    <xf numFmtId="0" fontId="27" fillId="0" borderId="3" xfId="25" applyFont="1" applyBorder="1" applyAlignment="1">
      <alignment horizontal="centerContinuous"/>
    </xf>
    <xf numFmtId="0" fontId="27" fillId="0" borderId="1" xfId="25" applyFont="1" applyBorder="1" applyAlignment="1">
      <alignment horizontal="centerContinuous"/>
    </xf>
    <xf numFmtId="0" fontId="27" fillId="0" borderId="20" xfId="25" applyFont="1" applyBorder="1" applyAlignment="1"/>
    <xf numFmtId="0" fontId="27" fillId="0" borderId="22" xfId="25" applyFont="1" applyBorder="1"/>
    <xf numFmtId="0" fontId="27" fillId="0" borderId="30" xfId="25" applyFont="1" applyBorder="1" applyAlignment="1">
      <alignment horizontal="centerContinuous"/>
    </xf>
    <xf numFmtId="0" fontId="27" fillId="0" borderId="32" xfId="25" applyFont="1" applyBorder="1" applyAlignment="1">
      <alignment horizontal="centerContinuous"/>
    </xf>
    <xf numFmtId="0" fontId="27" fillId="0" borderId="6" xfId="25" applyFont="1" applyBorder="1"/>
    <xf numFmtId="0" fontId="27" fillId="0" borderId="24" xfId="25" applyFont="1" applyBorder="1"/>
    <xf numFmtId="0" fontId="27" fillId="0" borderId="25" xfId="25" applyFont="1" applyBorder="1"/>
    <xf numFmtId="0" fontId="27" fillId="0" borderId="1" xfId="25" applyFont="1" applyBorder="1"/>
    <xf numFmtId="182" fontId="27" fillId="0" borderId="26" xfId="25" applyNumberFormat="1" applyFont="1" applyFill="1" applyBorder="1" applyAlignment="1">
      <alignment horizontal="right" vertical="center"/>
    </xf>
    <xf numFmtId="0" fontId="27" fillId="0" borderId="8" xfId="25" applyFont="1" applyBorder="1"/>
    <xf numFmtId="0" fontId="27" fillId="0" borderId="0" xfId="25" applyFont="1" applyAlignment="1">
      <alignment vertical="center"/>
    </xf>
    <xf numFmtId="0" fontId="28" fillId="0" borderId="19" xfId="25" applyFont="1" applyBorder="1" applyAlignment="1">
      <alignment horizontal="centerContinuous" vertical="center"/>
    </xf>
    <xf numFmtId="0" fontId="27" fillId="0" borderId="8" xfId="25" applyFont="1" applyBorder="1" applyAlignment="1">
      <alignment horizontal="centerContinuous"/>
    </xf>
    <xf numFmtId="0" fontId="27" fillId="0" borderId="30" xfId="25" applyFont="1" applyBorder="1" applyAlignment="1">
      <alignment vertical="center"/>
    </xf>
    <xf numFmtId="0" fontId="28" fillId="0" borderId="38" xfId="25" applyFont="1" applyBorder="1"/>
    <xf numFmtId="0" fontId="28" fillId="0" borderId="39" xfId="25" applyFont="1" applyBorder="1"/>
    <xf numFmtId="0" fontId="28" fillId="0" borderId="84" xfId="25" applyFont="1" applyBorder="1" applyAlignment="1">
      <alignment vertical="center"/>
    </xf>
    <xf numFmtId="0" fontId="28" fillId="0" borderId="0" xfId="25" applyFont="1"/>
    <xf numFmtId="0" fontId="28" fillId="0" borderId="10" xfId="25" applyFont="1" applyBorder="1"/>
    <xf numFmtId="0" fontId="28" fillId="0" borderId="10" xfId="25" applyFont="1" applyBorder="1" applyAlignment="1">
      <alignment horizontal="center" vertical="center"/>
    </xf>
    <xf numFmtId="0" fontId="28" fillId="0" borderId="5" xfId="25" applyFont="1" applyBorder="1"/>
    <xf numFmtId="0" fontId="27" fillId="0" borderId="7" xfId="25" applyFont="1" applyBorder="1" applyAlignment="1">
      <alignment vertical="center"/>
    </xf>
    <xf numFmtId="0" fontId="28" fillId="0" borderId="30" xfId="25" applyFont="1" applyBorder="1" applyAlignment="1">
      <alignment vertical="center"/>
    </xf>
    <xf numFmtId="0" fontId="27" fillId="0" borderId="40" xfId="25" applyFont="1" applyBorder="1" applyAlignment="1">
      <alignment vertical="center"/>
    </xf>
    <xf numFmtId="0" fontId="28" fillId="0" borderId="91" xfId="25" applyFont="1" applyBorder="1" applyAlignment="1">
      <alignment vertical="center"/>
    </xf>
    <xf numFmtId="0" fontId="27" fillId="0" borderId="0" xfId="25" applyFont="1" applyFill="1"/>
    <xf numFmtId="0" fontId="7" fillId="0" borderId="0" xfId="25" applyFont="1" applyBorder="1"/>
    <xf numFmtId="0" fontId="27" fillId="0" borderId="11" xfId="25" applyFont="1" applyBorder="1" applyAlignment="1">
      <alignment vertical="center"/>
    </xf>
    <xf numFmtId="0" fontId="27" fillId="0" borderId="12" xfId="25" applyFont="1" applyBorder="1" applyAlignment="1">
      <alignment vertical="center"/>
    </xf>
    <xf numFmtId="0" fontId="27" fillId="0" borderId="48" xfId="25" applyFont="1" applyBorder="1" applyAlignment="1">
      <alignment vertical="center"/>
    </xf>
    <xf numFmtId="0" fontId="7" fillId="0" borderId="14" xfId="25" applyFont="1" applyBorder="1"/>
    <xf numFmtId="183" fontId="27" fillId="0" borderId="15" xfId="25" applyNumberFormat="1" applyFont="1" applyBorder="1"/>
    <xf numFmtId="183" fontId="27" fillId="0" borderId="15" xfId="25" applyNumberFormat="1" applyFont="1" applyFill="1" applyBorder="1"/>
    <xf numFmtId="183" fontId="7" fillId="0" borderId="15" xfId="25" applyNumberFormat="1" applyFont="1" applyBorder="1"/>
    <xf numFmtId="183" fontId="7" fillId="0" borderId="57" xfId="25" applyNumberFormat="1" applyFont="1" applyBorder="1"/>
    <xf numFmtId="0" fontId="29" fillId="0" borderId="15" xfId="25" applyFont="1" applyBorder="1" applyProtection="1"/>
    <xf numFmtId="0" fontId="29" fillId="0" borderId="0" xfId="25" applyFont="1" applyAlignment="1">
      <alignment horizontal="centerContinuous"/>
    </xf>
    <xf numFmtId="0" fontId="29" fillId="0" borderId="53" xfId="25" applyFont="1" applyBorder="1"/>
    <xf numFmtId="0" fontId="7" fillId="0" borderId="38" xfId="25" applyFont="1" applyBorder="1"/>
    <xf numFmtId="0" fontId="7" fillId="0" borderId="54" xfId="25" applyFont="1" applyBorder="1"/>
    <xf numFmtId="0" fontId="29" fillId="0" borderId="54" xfId="25" applyFont="1" applyBorder="1" applyAlignment="1">
      <alignment horizontal="center"/>
    </xf>
    <xf numFmtId="183" fontId="7" fillId="0" borderId="54" xfId="25" applyNumberFormat="1" applyFont="1" applyFill="1" applyBorder="1"/>
    <xf numFmtId="183" fontId="7" fillId="0" borderId="54" xfId="25" applyNumberFormat="1" applyFont="1" applyBorder="1" applyAlignment="1">
      <alignment horizontal="right"/>
    </xf>
    <xf numFmtId="183" fontId="27" fillId="0" borderId="54" xfId="25" applyNumberFormat="1" applyFont="1" applyFill="1" applyBorder="1"/>
    <xf numFmtId="0" fontId="26" fillId="0" borderId="54" xfId="25" applyBorder="1"/>
    <xf numFmtId="183" fontId="7" fillId="0" borderId="54" xfId="25" applyNumberFormat="1" applyFont="1" applyBorder="1"/>
    <xf numFmtId="183" fontId="7" fillId="0" borderId="39" xfId="25" applyNumberFormat="1" applyFont="1" applyBorder="1"/>
    <xf numFmtId="0" fontId="27" fillId="0" borderId="54" xfId="25" applyFont="1" applyBorder="1"/>
    <xf numFmtId="183" fontId="27" fillId="0" borderId="54" xfId="25" applyNumberFormat="1" applyFont="1" applyBorder="1" applyAlignment="1">
      <alignment horizontal="right"/>
    </xf>
    <xf numFmtId="0" fontId="29" fillId="0" borderId="54" xfId="25" applyFont="1" applyBorder="1"/>
    <xf numFmtId="0" fontId="29" fillId="0" borderId="56" xfId="25" applyFont="1" applyBorder="1"/>
    <xf numFmtId="198" fontId="44" fillId="0" borderId="58" xfId="25" quotePrefix="1" applyNumberFormat="1" applyFont="1" applyFill="1" applyBorder="1" applyAlignment="1">
      <alignment horizontal="center"/>
    </xf>
    <xf numFmtId="182" fontId="27" fillId="0" borderId="0" xfId="25" applyNumberFormat="1" applyFont="1"/>
    <xf numFmtId="165" fontId="21" fillId="0" borderId="0" xfId="0" applyNumberFormat="1" applyFont="1" applyFill="1" applyAlignment="1">
      <alignment horizontal="right"/>
    </xf>
    <xf numFmtId="0" fontId="8" fillId="0" borderId="0" xfId="0" applyFont="1" applyFill="1" applyAlignment="1">
      <alignment vertical="top" wrapText="1"/>
    </xf>
    <xf numFmtId="0" fontId="11" fillId="0" borderId="0" xfId="0" applyFont="1" applyFill="1" applyAlignment="1">
      <alignment vertical="top" wrapText="1"/>
    </xf>
    <xf numFmtId="0" fontId="8" fillId="0" borderId="0" xfId="0" quotePrefix="1" applyFont="1" applyFill="1" applyAlignment="1">
      <alignment horizontal="center" vertical="top" wrapText="1"/>
    </xf>
    <xf numFmtId="0" fontId="6" fillId="0" borderId="0" xfId="0" applyFont="1" applyFill="1" applyAlignment="1">
      <alignment vertical="top" wrapText="1"/>
    </xf>
    <xf numFmtId="0" fontId="15" fillId="0" borderId="0" xfId="0" applyFont="1" applyFill="1" applyAlignment="1">
      <alignment vertical="top" wrapText="1"/>
    </xf>
    <xf numFmtId="0" fontId="9" fillId="0" borderId="0" xfId="0" applyFont="1" applyFill="1" applyAlignment="1">
      <alignment vertical="top" wrapText="1"/>
    </xf>
    <xf numFmtId="0" fontId="8" fillId="0" borderId="0" xfId="0" applyFont="1" applyFill="1" applyAlignment="1">
      <alignment horizontal="left" vertical="top" wrapText="1"/>
    </xf>
    <xf numFmtId="0" fontId="12" fillId="0" borderId="0" xfId="0" applyFont="1" applyFill="1" applyAlignment="1">
      <alignment vertical="top" wrapText="1"/>
    </xf>
    <xf numFmtId="0" fontId="8" fillId="0" borderId="0" xfId="0" applyFont="1" applyFill="1" applyAlignment="1">
      <alignment horizontal="justify" vertical="top" wrapText="1"/>
    </xf>
    <xf numFmtId="0" fontId="1" fillId="0" borderId="26" xfId="20" applyBorder="1"/>
    <xf numFmtId="0" fontId="1" fillId="0" borderId="0" xfId="20"/>
    <xf numFmtId="182" fontId="27" fillId="0" borderId="21" xfId="22" applyNumberFormat="1" applyFont="1" applyFill="1" applyBorder="1" applyAlignment="1">
      <alignment horizontal="right" vertical="center"/>
    </xf>
    <xf numFmtId="0" fontId="27" fillId="0" borderId="13" xfId="20" applyFont="1" applyBorder="1" applyAlignment="1">
      <alignment vertical="center"/>
    </xf>
    <xf numFmtId="182" fontId="27" fillId="0" borderId="100" xfId="22" applyNumberFormat="1" applyFont="1" applyFill="1" applyBorder="1" applyAlignment="1">
      <alignment horizontal="right" vertical="center"/>
    </xf>
    <xf numFmtId="0" fontId="1" fillId="0" borderId="15" xfId="20" applyBorder="1"/>
    <xf numFmtId="0" fontId="1" fillId="0" borderId="54" xfId="20" applyBorder="1"/>
    <xf numFmtId="0" fontId="27" fillId="0" borderId="13" xfId="20" applyFont="1" applyBorder="1" applyAlignment="1">
      <alignment horizontal="center" vertical="center"/>
    </xf>
    <xf numFmtId="0" fontId="0" fillId="0" borderId="0" xfId="0" applyBorder="1" applyAlignment="1"/>
    <xf numFmtId="0" fontId="16" fillId="0" borderId="0" xfId="0" applyFont="1" applyBorder="1" applyAlignment="1">
      <alignment horizontal="centerContinuous"/>
    </xf>
    <xf numFmtId="0" fontId="19" fillId="0" borderId="0" xfId="0" applyFont="1" applyBorder="1" applyAlignment="1"/>
    <xf numFmtId="0" fontId="3" fillId="0" borderId="15" xfId="0" applyFont="1" applyBorder="1" applyAlignment="1">
      <alignment horizontal="right"/>
    </xf>
    <xf numFmtId="0" fontId="3" fillId="0" borderId="54" xfId="0" applyFont="1" applyBorder="1" applyAlignment="1">
      <alignment horizontal="center"/>
    </xf>
    <xf numFmtId="185" fontId="3" fillId="0" borderId="58" xfId="0" applyNumberFormat="1" applyFont="1" applyBorder="1" applyAlignment="1">
      <alignment horizontal="right"/>
    </xf>
    <xf numFmtId="185" fontId="3" fillId="0" borderId="3" xfId="0" applyNumberFormat="1" applyFont="1" applyBorder="1" applyAlignment="1">
      <alignment horizontal="right"/>
    </xf>
    <xf numFmtId="0" fontId="32" fillId="0" borderId="0" xfId="0" applyFont="1" applyBorder="1" applyAlignment="1">
      <alignment horizontal="centerContinuous"/>
    </xf>
    <xf numFmtId="0" fontId="32" fillId="0" borderId="0" xfId="0" applyFont="1" applyBorder="1" applyAlignment="1">
      <alignment horizontal="right"/>
    </xf>
    <xf numFmtId="0" fontId="32" fillId="0" borderId="17" xfId="0" applyFont="1" applyBorder="1" applyAlignment="1">
      <alignment horizontal="right"/>
    </xf>
    <xf numFmtId="0" fontId="3" fillId="0" borderId="55" xfId="0" applyFont="1" applyBorder="1" applyAlignment="1">
      <alignment horizontal="center"/>
    </xf>
    <xf numFmtId="186" fontId="3" fillId="0" borderId="13" xfId="0" applyNumberFormat="1" applyFont="1" applyBorder="1" applyAlignment="1">
      <alignment horizontal="center"/>
    </xf>
    <xf numFmtId="0" fontId="3" fillId="0" borderId="13" xfId="0" applyNumberFormat="1" applyFont="1" applyBorder="1" applyAlignment="1">
      <alignment horizontal="center"/>
    </xf>
    <xf numFmtId="0" fontId="7" fillId="0" borderId="0" xfId="0" applyFont="1" applyBorder="1" applyAlignment="1">
      <alignment horizontal="right"/>
    </xf>
    <xf numFmtId="0" fontId="0" fillId="0" borderId="0" xfId="0" applyBorder="1" applyAlignment="1">
      <alignment horizontal="right"/>
    </xf>
    <xf numFmtId="0" fontId="3" fillId="0" borderId="0" xfId="0" applyFont="1" applyProtection="1">
      <protection locked="0"/>
    </xf>
    <xf numFmtId="182" fontId="27" fillId="0" borderId="26" xfId="22" applyNumberFormat="1" applyFont="1" applyFill="1" applyBorder="1" applyAlignment="1">
      <alignment horizontal="right" vertical="center"/>
    </xf>
    <xf numFmtId="182" fontId="27" fillId="0" borderId="0" xfId="22" applyNumberFormat="1" applyFont="1" applyFill="1" applyBorder="1" applyAlignment="1">
      <alignment horizontal="right" vertical="center"/>
    </xf>
    <xf numFmtId="182" fontId="27" fillId="0" borderId="9" xfId="22" applyNumberFormat="1" applyFont="1" applyFill="1" applyBorder="1" applyAlignment="1">
      <alignment horizontal="right" vertical="center"/>
    </xf>
    <xf numFmtId="182" fontId="27" fillId="0" borderId="45" xfId="22" applyNumberFormat="1" applyFont="1" applyFill="1" applyBorder="1" applyAlignment="1">
      <alignment horizontal="right" vertical="center"/>
    </xf>
    <xf numFmtId="182" fontId="27" fillId="0" borderId="34" xfId="22" applyNumberFormat="1" applyFont="1" applyFill="1" applyBorder="1" applyAlignment="1">
      <alignment horizontal="right" vertical="center"/>
    </xf>
    <xf numFmtId="0" fontId="27" fillId="0" borderId="74" xfId="25" applyFont="1" applyBorder="1" applyAlignment="1">
      <alignment horizontal="center"/>
    </xf>
    <xf numFmtId="0" fontId="27" fillId="0" borderId="66" xfId="25" applyFont="1" applyBorder="1" applyAlignment="1">
      <alignment horizontal="center" vertical="center"/>
    </xf>
    <xf numFmtId="182" fontId="27" fillId="0" borderId="27" xfId="22" applyNumberFormat="1" applyFont="1" applyFill="1" applyBorder="1" applyAlignment="1">
      <alignment horizontal="right" vertical="center"/>
    </xf>
    <xf numFmtId="0" fontId="3" fillId="0" borderId="0" xfId="0" applyFont="1" applyBorder="1" applyAlignment="1" applyProtection="1">
      <alignment vertical="center"/>
    </xf>
    <xf numFmtId="190" fontId="3"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vertical="center"/>
    </xf>
    <xf numFmtId="1" fontId="27" fillId="12" borderId="2" xfId="22" applyNumberFormat="1" applyFont="1" applyFill="1" applyBorder="1" applyAlignment="1">
      <alignment horizontal="centerContinuous" vertical="center"/>
    </xf>
    <xf numFmtId="182" fontId="27" fillId="12" borderId="26" xfId="22" applyNumberFormat="1" applyFont="1" applyFill="1" applyBorder="1" applyAlignment="1">
      <alignment horizontal="right" vertical="center"/>
    </xf>
    <xf numFmtId="182" fontId="27" fillId="13" borderId="26" xfId="22" applyNumberFormat="1" applyFont="1" applyFill="1" applyBorder="1" applyAlignment="1">
      <alignment horizontal="right" vertical="center"/>
    </xf>
    <xf numFmtId="182" fontId="27" fillId="13" borderId="0" xfId="22" applyNumberFormat="1" applyFont="1" applyFill="1" applyBorder="1" applyAlignment="1">
      <alignment horizontal="right" vertical="center"/>
    </xf>
    <xf numFmtId="182" fontId="27" fillId="13" borderId="21" xfId="22" applyNumberFormat="1" applyFont="1" applyFill="1" applyBorder="1" applyAlignment="1">
      <alignment horizontal="right" vertical="center"/>
    </xf>
    <xf numFmtId="182" fontId="27" fillId="12" borderId="8" xfId="22" applyNumberFormat="1" applyFont="1" applyFill="1" applyBorder="1" applyAlignment="1">
      <alignment horizontal="right" vertical="center"/>
    </xf>
    <xf numFmtId="182" fontId="27" fillId="12" borderId="27" xfId="22" applyNumberFormat="1" applyFont="1" applyFill="1" applyBorder="1" applyAlignment="1">
      <alignment horizontal="right" vertical="center"/>
    </xf>
    <xf numFmtId="182" fontId="27" fillId="12" borderId="0" xfId="22" applyNumberFormat="1" applyFont="1" applyFill="1" applyBorder="1" applyAlignment="1">
      <alignment horizontal="right" vertical="center"/>
    </xf>
    <xf numFmtId="182" fontId="27" fillId="12" borderId="29" xfId="22" applyNumberFormat="1" applyFont="1" applyFill="1" applyBorder="1" applyAlignment="1">
      <alignment horizontal="right" vertical="center"/>
    </xf>
    <xf numFmtId="182" fontId="27" fillId="12" borderId="26" xfId="25" applyNumberFormat="1" applyFont="1" applyFill="1" applyBorder="1" applyAlignment="1">
      <alignment horizontal="right" vertical="center"/>
    </xf>
    <xf numFmtId="182" fontId="27" fillId="12" borderId="21" xfId="22" applyNumberFormat="1" applyFont="1" applyFill="1" applyBorder="1" applyAlignment="1">
      <alignment horizontal="right" vertical="center"/>
    </xf>
    <xf numFmtId="1" fontId="27" fillId="12" borderId="28" xfId="22" applyNumberFormat="1" applyFont="1" applyFill="1" applyBorder="1" applyAlignment="1">
      <alignment horizontal="centerContinuous" vertical="center"/>
    </xf>
    <xf numFmtId="1" fontId="27" fillId="12" borderId="10" xfId="22" applyNumberFormat="1" applyFont="1" applyFill="1" applyBorder="1" applyAlignment="1">
      <alignment horizontal="centerContinuous" vertical="center"/>
    </xf>
    <xf numFmtId="182" fontId="27" fillId="13" borderId="29" xfId="22" applyNumberFormat="1" applyFont="1" applyFill="1" applyBorder="1" applyAlignment="1">
      <alignment horizontal="right" vertical="center"/>
    </xf>
    <xf numFmtId="1" fontId="27" fillId="12" borderId="20" xfId="22" applyNumberFormat="1" applyFont="1" applyFill="1" applyBorder="1" applyAlignment="1">
      <alignment horizontal="centerContinuous" vertical="center"/>
    </xf>
    <xf numFmtId="182" fontId="27" fillId="0" borderId="8" xfId="22" applyNumberFormat="1" applyFont="1" applyFill="1" applyBorder="1" applyAlignment="1">
      <alignment horizontal="right" vertical="center"/>
    </xf>
    <xf numFmtId="182" fontId="27" fillId="0" borderId="29" xfId="22" applyNumberFormat="1" applyFont="1" applyFill="1" applyBorder="1" applyAlignment="1">
      <alignment horizontal="right" vertical="center"/>
    </xf>
    <xf numFmtId="1" fontId="28" fillId="12" borderId="85" xfId="22" applyNumberFormat="1" applyFont="1" applyFill="1" applyBorder="1" applyAlignment="1">
      <alignment horizontal="centerContinuous" vertical="center"/>
    </xf>
    <xf numFmtId="182" fontId="28" fillId="12" borderId="71" xfId="22" applyNumberFormat="1" applyFont="1" applyFill="1" applyBorder="1" applyAlignment="1">
      <alignment horizontal="right" vertical="center"/>
    </xf>
    <xf numFmtId="182" fontId="28" fillId="12" borderId="84" xfId="22" applyNumberFormat="1" applyFont="1" applyFill="1" applyBorder="1" applyAlignment="1">
      <alignment horizontal="right" vertical="center"/>
    </xf>
    <xf numFmtId="182" fontId="28" fillId="12" borderId="86" xfId="22" applyNumberFormat="1" applyFont="1" applyFill="1" applyBorder="1" applyAlignment="1">
      <alignment horizontal="right" vertical="center"/>
    </xf>
    <xf numFmtId="182" fontId="28" fillId="12" borderId="87" xfId="22" applyNumberFormat="1" applyFont="1" applyFill="1" applyBorder="1" applyAlignment="1">
      <alignment horizontal="right" vertical="center"/>
    </xf>
    <xf numFmtId="182" fontId="28" fillId="12" borderId="88" xfId="22" applyNumberFormat="1" applyFont="1" applyFill="1" applyBorder="1" applyAlignment="1">
      <alignment horizontal="right" vertical="center"/>
    </xf>
    <xf numFmtId="182" fontId="28" fillId="12" borderId="101" xfId="22" applyNumberFormat="1" applyFont="1" applyFill="1" applyBorder="1" applyAlignment="1">
      <alignment horizontal="right" vertical="center"/>
    </xf>
    <xf numFmtId="182" fontId="28" fillId="12" borderId="71" xfId="25" applyNumberFormat="1" applyFont="1" applyFill="1" applyBorder="1" applyAlignment="1">
      <alignment horizontal="right" vertical="center"/>
    </xf>
    <xf numFmtId="1" fontId="28" fillId="12" borderId="89" xfId="22" applyNumberFormat="1" applyFont="1" applyFill="1" applyBorder="1" applyAlignment="1">
      <alignment horizontal="centerContinuous" vertical="center"/>
    </xf>
    <xf numFmtId="182" fontId="27" fillId="0" borderId="63" xfId="22" applyNumberFormat="1" applyFont="1" applyFill="1" applyBorder="1" applyAlignment="1">
      <alignment horizontal="right" vertical="center"/>
    </xf>
    <xf numFmtId="182" fontId="27" fillId="0" borderId="29" xfId="23" applyNumberFormat="1" applyFont="1" applyFill="1" applyBorder="1" applyAlignment="1">
      <alignment horizontal="right" vertical="center"/>
    </xf>
    <xf numFmtId="1" fontId="27" fillId="12" borderId="6" xfId="22" applyNumberFormat="1" applyFont="1" applyFill="1" applyBorder="1" applyAlignment="1">
      <alignment horizontal="centerContinuous" vertical="center"/>
    </xf>
    <xf numFmtId="182" fontId="27" fillId="12" borderId="31" xfId="22" applyNumberFormat="1" applyFont="1" applyFill="1" applyBorder="1" applyAlignment="1">
      <alignment horizontal="right" vertical="center"/>
    </xf>
    <xf numFmtId="182" fontId="27" fillId="12" borderId="30" xfId="22" applyNumberFormat="1" applyFont="1" applyFill="1" applyBorder="1" applyAlignment="1">
      <alignment horizontal="right" vertical="center"/>
    </xf>
    <xf numFmtId="182" fontId="27" fillId="12" borderId="23" xfId="22" applyNumberFormat="1" applyFont="1" applyFill="1" applyBorder="1" applyAlignment="1">
      <alignment horizontal="right" vertical="center"/>
    </xf>
    <xf numFmtId="182" fontId="27" fillId="12" borderId="32" xfId="22" applyNumberFormat="1" applyFont="1" applyFill="1" applyBorder="1" applyAlignment="1">
      <alignment horizontal="right" vertical="center"/>
    </xf>
    <xf numFmtId="182" fontId="27" fillId="12" borderId="34" xfId="22" applyNumberFormat="1" applyFont="1" applyFill="1" applyBorder="1" applyAlignment="1">
      <alignment horizontal="right" vertical="center"/>
    </xf>
    <xf numFmtId="182" fontId="27" fillId="12" borderId="31" xfId="25" applyNumberFormat="1" applyFont="1" applyFill="1" applyBorder="1" applyAlignment="1">
      <alignment horizontal="right" vertical="center"/>
    </xf>
    <xf numFmtId="182" fontId="27" fillId="12" borderId="33" xfId="22" applyNumberFormat="1" applyFont="1" applyFill="1" applyBorder="1" applyAlignment="1">
      <alignment horizontal="right" vertical="center"/>
    </xf>
    <xf numFmtId="1" fontId="27" fillId="12" borderId="24" xfId="22" applyNumberFormat="1" applyFont="1" applyFill="1" applyBorder="1" applyAlignment="1">
      <alignment horizontal="centerContinuous" vertical="center"/>
    </xf>
    <xf numFmtId="182" fontId="27" fillId="12" borderId="13" xfId="22" applyNumberFormat="1" applyFont="1" applyFill="1" applyBorder="1" applyAlignment="1">
      <alignment horizontal="right" vertical="center"/>
    </xf>
    <xf numFmtId="182" fontId="27" fillId="12" borderId="44" xfId="22" applyNumberFormat="1" applyFont="1" applyFill="1" applyBorder="1" applyAlignment="1">
      <alignment horizontal="right" vertical="center"/>
    </xf>
    <xf numFmtId="182" fontId="27" fillId="0" borderId="13" xfId="22" applyNumberFormat="1" applyFont="1" applyFill="1" applyBorder="1" applyAlignment="1">
      <alignment horizontal="right" vertical="center"/>
    </xf>
    <xf numFmtId="182" fontId="27" fillId="0" borderId="44" xfId="22" applyNumberFormat="1" applyFont="1" applyFill="1" applyBorder="1" applyAlignment="1">
      <alignment horizontal="right" vertical="center"/>
    </xf>
    <xf numFmtId="182" fontId="27" fillId="0" borderId="66" xfId="22" applyNumberFormat="1" applyFont="1" applyFill="1" applyBorder="1" applyAlignment="1">
      <alignment horizontal="right" vertical="center"/>
    </xf>
    <xf numFmtId="182" fontId="27" fillId="12" borderId="66" xfId="22" applyNumberFormat="1" applyFont="1" applyFill="1" applyBorder="1" applyAlignment="1">
      <alignment horizontal="right" vertical="center"/>
    </xf>
    <xf numFmtId="1" fontId="27" fillId="0" borderId="6" xfId="22" applyNumberFormat="1" applyFont="1" applyFill="1" applyBorder="1" applyAlignment="1">
      <alignment horizontal="centerContinuous" vertical="center"/>
    </xf>
    <xf numFmtId="182" fontId="27" fillId="0" borderId="7" xfId="22" applyNumberFormat="1" applyFont="1" applyFill="1" applyBorder="1" applyAlignment="1">
      <alignment horizontal="right" vertical="center"/>
    </xf>
    <xf numFmtId="182" fontId="27" fillId="0" borderId="31" xfId="22" applyNumberFormat="1" applyFont="1" applyFill="1" applyBorder="1" applyAlignment="1">
      <alignment horizontal="right" vertical="center"/>
    </xf>
    <xf numFmtId="182" fontId="27" fillId="0" borderId="23" xfId="22" applyNumberFormat="1" applyFont="1" applyFill="1" applyBorder="1" applyAlignment="1">
      <alignment horizontal="right" vertical="center"/>
    </xf>
    <xf numFmtId="182" fontId="27" fillId="0" borderId="33" xfId="22" applyNumberFormat="1" applyFont="1" applyFill="1" applyBorder="1" applyAlignment="1">
      <alignment horizontal="right" vertical="center"/>
    </xf>
    <xf numFmtId="182" fontId="27" fillId="0" borderId="30" xfId="22" applyNumberFormat="1" applyFont="1" applyFill="1" applyBorder="1" applyAlignment="1">
      <alignment horizontal="right" vertical="center"/>
    </xf>
    <xf numFmtId="182" fontId="27" fillId="0" borderId="32" xfId="22" applyNumberFormat="1" applyFont="1" applyFill="1" applyBorder="1" applyAlignment="1">
      <alignment horizontal="right" vertical="center"/>
    </xf>
    <xf numFmtId="182" fontId="27" fillId="0" borderId="31" xfId="25" applyNumberFormat="1" applyFont="1" applyFill="1" applyBorder="1" applyAlignment="1">
      <alignment horizontal="right" vertical="center"/>
    </xf>
    <xf numFmtId="1" fontId="27" fillId="0" borderId="24" xfId="22" applyNumberFormat="1" applyFont="1" applyFill="1" applyBorder="1" applyAlignment="1">
      <alignment horizontal="centerContinuous" vertical="center"/>
    </xf>
    <xf numFmtId="1" fontId="28" fillId="0" borderId="6" xfId="22" applyNumberFormat="1" applyFont="1" applyFill="1" applyBorder="1" applyAlignment="1">
      <alignment horizontal="centerContinuous" vertical="center"/>
    </xf>
    <xf numFmtId="182" fontId="28" fillId="0" borderId="31" xfId="22" applyNumberFormat="1" applyFont="1" applyFill="1" applyBorder="1" applyAlignment="1">
      <alignment horizontal="right" vertical="center"/>
    </xf>
    <xf numFmtId="1" fontId="28" fillId="0" borderId="24" xfId="22" applyNumberFormat="1" applyFont="1" applyFill="1" applyBorder="1" applyAlignment="1">
      <alignment horizontal="centerContinuous" vertical="center"/>
    </xf>
    <xf numFmtId="182" fontId="27" fillId="12" borderId="35" xfId="22" applyNumberFormat="1" applyFont="1" applyFill="1" applyBorder="1" applyAlignment="1">
      <alignment horizontal="right" vertical="center"/>
    </xf>
    <xf numFmtId="182" fontId="27" fillId="12" borderId="59" xfId="22" applyNumberFormat="1" applyFont="1" applyFill="1" applyBorder="1" applyAlignment="1">
      <alignment horizontal="right" vertical="center"/>
    </xf>
    <xf numFmtId="182" fontId="27" fillId="12" borderId="60" xfId="22" applyNumberFormat="1" applyFont="1" applyFill="1" applyBorder="1" applyAlignment="1">
      <alignment horizontal="right" vertical="center"/>
    </xf>
    <xf numFmtId="182" fontId="27" fillId="12" borderId="37" xfId="22" applyNumberFormat="1" applyFont="1" applyFill="1" applyBorder="1" applyAlignment="1">
      <alignment horizontal="right" vertical="center"/>
    </xf>
    <xf numFmtId="182" fontId="27" fillId="12" borderId="69" xfId="22" applyNumberFormat="1" applyFont="1" applyFill="1" applyBorder="1" applyAlignment="1">
      <alignment horizontal="right" vertical="center"/>
    </xf>
    <xf numFmtId="182" fontId="27" fillId="12" borderId="36" xfId="22" applyNumberFormat="1" applyFont="1" applyFill="1" applyBorder="1" applyAlignment="1">
      <alignment horizontal="right" vertical="center"/>
    </xf>
    <xf numFmtId="182" fontId="27" fillId="12" borderId="68" xfId="25" applyNumberFormat="1" applyFont="1" applyFill="1" applyBorder="1" applyAlignment="1">
      <alignment horizontal="right" vertical="center"/>
    </xf>
    <xf numFmtId="182" fontId="27" fillId="12" borderId="90" xfId="25" applyNumberFormat="1" applyFont="1" applyFill="1" applyBorder="1" applyAlignment="1">
      <alignment horizontal="right" vertical="center"/>
    </xf>
    <xf numFmtId="1" fontId="27" fillId="0" borderId="41" xfId="22" applyNumberFormat="1" applyFont="1" applyFill="1" applyBorder="1" applyAlignment="1">
      <alignment horizontal="centerContinuous" vertical="center"/>
    </xf>
    <xf numFmtId="182" fontId="27" fillId="0" borderId="67" xfId="22" applyNumberFormat="1" applyFont="1" applyFill="1" applyBorder="1" applyAlignment="1">
      <alignment horizontal="right" vertical="center"/>
    </xf>
    <xf numFmtId="182" fontId="27" fillId="0" borderId="29" xfId="25" applyNumberFormat="1" applyFont="1" applyFill="1" applyBorder="1" applyAlignment="1">
      <alignment horizontal="right" vertical="center"/>
    </xf>
    <xf numFmtId="182" fontId="27" fillId="0" borderId="35" xfId="22" applyNumberFormat="1" applyFont="1" applyFill="1" applyBorder="1" applyAlignment="1">
      <alignment horizontal="right" vertical="center"/>
    </xf>
    <xf numFmtId="1" fontId="27" fillId="0" borderId="42" xfId="22" applyNumberFormat="1" applyFont="1" applyFill="1" applyBorder="1" applyAlignment="1">
      <alignment horizontal="centerContinuous" vertical="center"/>
    </xf>
    <xf numFmtId="182" fontId="27" fillId="0" borderId="79" xfId="22" applyNumberFormat="1" applyFont="1" applyFill="1" applyBorder="1" applyAlignment="1">
      <alignment horizontal="right" vertical="center"/>
    </xf>
    <xf numFmtId="182" fontId="27" fillId="0" borderId="61" xfId="22" applyNumberFormat="1" applyFont="1" applyFill="1" applyBorder="1" applyAlignment="1">
      <alignment horizontal="right" vertical="center"/>
    </xf>
    <xf numFmtId="182" fontId="27" fillId="0" borderId="80" xfId="22" applyNumberFormat="1" applyFont="1" applyFill="1" applyBorder="1" applyAlignment="1">
      <alignment horizontal="right" vertical="center"/>
    </xf>
    <xf numFmtId="182" fontId="27" fillId="0" borderId="81" xfId="22" applyNumberFormat="1" applyFont="1" applyFill="1" applyBorder="1" applyAlignment="1">
      <alignment horizontal="right" vertical="center"/>
    </xf>
    <xf numFmtId="0" fontId="27" fillId="12" borderId="10" xfId="22" applyNumberFormat="1" applyFont="1" applyFill="1" applyBorder="1" applyAlignment="1">
      <alignment horizontal="centerContinuous" vertical="center"/>
    </xf>
    <xf numFmtId="182" fontId="27" fillId="12" borderId="82" xfId="22" applyNumberFormat="1" applyFont="1" applyFill="1" applyBorder="1" applyAlignment="1">
      <alignment horizontal="right" vertical="center"/>
    </xf>
    <xf numFmtId="182" fontId="27" fillId="0" borderId="82" xfId="22" applyNumberFormat="1" applyFont="1" applyFill="1" applyBorder="1" applyAlignment="1">
      <alignment horizontal="right" vertical="center"/>
    </xf>
    <xf numFmtId="0" fontId="27" fillId="0" borderId="10" xfId="22" applyNumberFormat="1" applyFont="1" applyFill="1" applyBorder="1" applyAlignment="1">
      <alignment horizontal="centerContinuous" vertical="center"/>
    </xf>
    <xf numFmtId="182" fontId="27" fillId="14" borderId="13" xfId="22" applyNumberFormat="1" applyFont="1" applyFill="1" applyBorder="1" applyAlignment="1">
      <alignment horizontal="right" vertical="center"/>
    </xf>
    <xf numFmtId="182" fontId="27" fillId="14" borderId="0" xfId="22" applyNumberFormat="1" applyFont="1" applyFill="1" applyBorder="1" applyAlignment="1">
      <alignment horizontal="right" vertical="center"/>
    </xf>
    <xf numFmtId="182" fontId="27" fillId="0" borderId="46" xfId="22" applyNumberFormat="1" applyFont="1" applyFill="1" applyBorder="1" applyAlignment="1">
      <alignment horizontal="right" vertical="center"/>
    </xf>
    <xf numFmtId="182" fontId="27" fillId="12" borderId="9" xfId="22" applyNumberFormat="1" applyFont="1" applyFill="1" applyBorder="1" applyAlignment="1">
      <alignment horizontal="right" vertical="center"/>
    </xf>
    <xf numFmtId="182" fontId="27" fillId="12" borderId="3" xfId="22" applyNumberFormat="1" applyFont="1" applyFill="1" applyBorder="1" applyAlignment="1">
      <alignment horizontal="right" vertical="center"/>
    </xf>
    <xf numFmtId="182" fontId="27" fillId="12" borderId="1" xfId="22" applyNumberFormat="1" applyFont="1" applyFill="1" applyBorder="1" applyAlignment="1">
      <alignment horizontal="right" vertical="center"/>
    </xf>
    <xf numFmtId="182" fontId="27" fillId="12" borderId="11" xfId="22" applyNumberFormat="1" applyFont="1" applyFill="1" applyBorder="1" applyAlignment="1">
      <alignment horizontal="right" vertical="center"/>
    </xf>
    <xf numFmtId="182" fontId="27" fillId="12" borderId="9" xfId="25" applyNumberFormat="1" applyFont="1" applyFill="1" applyBorder="1" applyAlignment="1">
      <alignment horizontal="right" vertical="center"/>
    </xf>
    <xf numFmtId="182" fontId="27" fillId="12" borderId="43" xfId="22" applyNumberFormat="1" applyFont="1" applyFill="1" applyBorder="1" applyAlignment="1">
      <alignment horizontal="right" vertical="center"/>
    </xf>
    <xf numFmtId="182" fontId="27" fillId="12" borderId="62" xfId="22" applyNumberFormat="1" applyFont="1" applyFill="1" applyBorder="1" applyAlignment="1">
      <alignment horizontal="right" vertical="center"/>
    </xf>
    <xf numFmtId="1" fontId="27" fillId="12" borderId="5" xfId="22" applyNumberFormat="1" applyFont="1" applyFill="1" applyBorder="1" applyAlignment="1">
      <alignment horizontal="centerContinuous" vertical="center"/>
    </xf>
    <xf numFmtId="182" fontId="27" fillId="12" borderId="45" xfId="22" applyNumberFormat="1" applyFont="1" applyFill="1" applyBorder="1" applyAlignment="1">
      <alignment horizontal="right" vertical="center"/>
    </xf>
    <xf numFmtId="182" fontId="27" fillId="12" borderId="58" xfId="22" applyNumberFormat="1" applyFont="1" applyFill="1" applyBorder="1" applyAlignment="1">
      <alignment horizontal="right" vertical="center"/>
    </xf>
    <xf numFmtId="182" fontId="27" fillId="12" borderId="63" xfId="22" applyNumberFormat="1" applyFont="1" applyFill="1" applyBorder="1" applyAlignment="1">
      <alignment horizontal="right" vertical="center"/>
    </xf>
    <xf numFmtId="182" fontId="27" fillId="12" borderId="4" xfId="22" applyNumberFormat="1" applyFont="1" applyFill="1" applyBorder="1" applyAlignment="1">
      <alignment horizontal="right" vertical="center"/>
    </xf>
    <xf numFmtId="182" fontId="27" fillId="12" borderId="46" xfId="22" applyNumberFormat="1" applyFont="1" applyFill="1" applyBorder="1" applyAlignment="1">
      <alignment horizontal="right" vertical="center"/>
    </xf>
    <xf numFmtId="182" fontId="27" fillId="12" borderId="45" xfId="25" applyNumberFormat="1" applyFont="1" applyFill="1" applyBorder="1" applyAlignment="1">
      <alignment horizontal="right" vertical="center"/>
    </xf>
    <xf numFmtId="1" fontId="27" fillId="12" borderId="70" xfId="22" applyNumberFormat="1" applyFont="1" applyFill="1" applyBorder="1" applyAlignment="1">
      <alignment horizontal="centerContinuous" vertical="center"/>
    </xf>
    <xf numFmtId="182" fontId="27" fillId="0" borderId="43" xfId="22" applyNumberFormat="1" applyFont="1" applyFill="1" applyBorder="1" applyAlignment="1">
      <alignment horizontal="right" vertical="center"/>
    </xf>
    <xf numFmtId="182" fontId="27" fillId="12" borderId="47" xfId="22" applyNumberFormat="1" applyFont="1" applyFill="1" applyBorder="1" applyAlignment="1">
      <alignment horizontal="right" vertical="center"/>
    </xf>
    <xf numFmtId="182" fontId="27" fillId="12" borderId="68" xfId="22" applyNumberFormat="1" applyFont="1" applyFill="1" applyBorder="1" applyAlignment="1">
      <alignment horizontal="right" vertical="center"/>
    </xf>
    <xf numFmtId="182" fontId="27" fillId="12" borderId="35" xfId="25" applyNumberFormat="1" applyFont="1" applyFill="1" applyBorder="1" applyAlignment="1">
      <alignment horizontal="right" vertical="center"/>
    </xf>
    <xf numFmtId="1" fontId="27" fillId="0" borderId="49" xfId="22" applyNumberFormat="1" applyFont="1" applyFill="1" applyBorder="1" applyAlignment="1">
      <alignment horizontal="centerContinuous" vertical="center"/>
    </xf>
    <xf numFmtId="182" fontId="27" fillId="0" borderId="103" xfId="22" applyNumberFormat="1" applyFont="1" applyFill="1" applyBorder="1" applyAlignment="1">
      <alignment horizontal="right" vertical="center"/>
    </xf>
    <xf numFmtId="182" fontId="27" fillId="0" borderId="50" xfId="22" applyNumberFormat="1" applyFont="1" applyFill="1" applyBorder="1" applyAlignment="1">
      <alignment horizontal="right" vertical="center"/>
    </xf>
    <xf numFmtId="1" fontId="27" fillId="0" borderId="51" xfId="22" applyNumberFormat="1" applyFont="1" applyFill="1" applyBorder="1" applyAlignment="1">
      <alignment horizontal="centerContinuous" vertical="center"/>
    </xf>
    <xf numFmtId="182" fontId="27" fillId="12" borderId="64" xfId="22" applyNumberFormat="1" applyFont="1" applyFill="1" applyBorder="1" applyAlignment="1">
      <alignment horizontal="right" vertical="center"/>
    </xf>
    <xf numFmtId="182" fontId="27" fillId="12" borderId="99" xfId="22" applyNumberFormat="1" applyFont="1" applyFill="1" applyBorder="1" applyAlignment="1">
      <alignment horizontal="right" vertical="center"/>
    </xf>
    <xf numFmtId="182" fontId="27" fillId="12" borderId="52" xfId="25" applyNumberFormat="1" applyFont="1" applyFill="1" applyBorder="1" applyAlignment="1">
      <alignment horizontal="right" vertical="center"/>
    </xf>
    <xf numFmtId="182" fontId="27" fillId="12" borderId="104" xfId="22" applyNumberFormat="1" applyFont="1" applyFill="1" applyBorder="1" applyAlignment="1">
      <alignment horizontal="right" vertical="center"/>
    </xf>
    <xf numFmtId="1" fontId="27" fillId="12" borderId="115" xfId="22" applyNumberFormat="1" applyFont="1" applyFill="1" applyBorder="1" applyAlignment="1">
      <alignment horizontal="centerContinuous" vertical="center"/>
    </xf>
    <xf numFmtId="0" fontId="46" fillId="12" borderId="22" xfId="0" applyFont="1" applyFill="1" applyBorder="1" applyAlignment="1">
      <alignment wrapText="1"/>
    </xf>
    <xf numFmtId="0" fontId="46" fillId="12" borderId="38" xfId="26" applyFont="1" applyFill="1" applyBorder="1" applyAlignment="1">
      <alignment horizontal="left" wrapText="1"/>
    </xf>
    <xf numFmtId="49" fontId="46" fillId="12" borderId="22" xfId="26" applyNumberFormat="1" applyFont="1" applyFill="1" applyBorder="1" applyAlignment="1">
      <alignment horizontal="left" wrapText="1"/>
    </xf>
    <xf numFmtId="0" fontId="46" fillId="12" borderId="93" xfId="26" applyFont="1" applyFill="1" applyBorder="1" applyAlignment="1">
      <alignment horizontal="left" wrapText="1"/>
    </xf>
    <xf numFmtId="0" fontId="46" fillId="12" borderId="94" xfId="26" applyFont="1" applyFill="1" applyBorder="1" applyAlignment="1">
      <alignment horizontal="left"/>
    </xf>
    <xf numFmtId="0" fontId="45" fillId="0" borderId="22" xfId="26" applyFont="1" applyFill="1" applyBorder="1" applyAlignment="1">
      <alignment horizontal="left" wrapText="1"/>
    </xf>
    <xf numFmtId="1" fontId="27" fillId="0" borderId="18" xfId="22" applyNumberFormat="1" applyFont="1" applyFill="1" applyBorder="1" applyAlignment="1">
      <alignment horizontal="centerContinuous" vertical="center"/>
    </xf>
    <xf numFmtId="0" fontId="27" fillId="12" borderId="20" xfId="22" applyNumberFormat="1" applyFont="1" applyFill="1" applyBorder="1" applyAlignment="1">
      <alignment horizontal="centerContinuous" vertical="center"/>
    </xf>
    <xf numFmtId="0" fontId="27" fillId="0" borderId="20" xfId="22" applyNumberFormat="1" applyFont="1" applyBorder="1" applyAlignment="1">
      <alignment horizontal="centerContinuous" vertical="center"/>
    </xf>
    <xf numFmtId="1" fontId="27" fillId="0" borderId="70" xfId="22" applyNumberFormat="1" applyFont="1" applyFill="1" applyBorder="1" applyAlignment="1">
      <alignment horizontal="centerContinuous" vertical="center"/>
    </xf>
    <xf numFmtId="182" fontId="3" fillId="15" borderId="9" xfId="25" applyNumberFormat="1" applyFont="1" applyFill="1" applyBorder="1" applyAlignment="1">
      <alignment horizontal="right" vertical="center"/>
    </xf>
    <xf numFmtId="1" fontId="3" fillId="15" borderId="8" xfId="25" applyNumberFormat="1" applyFont="1" applyFill="1" applyBorder="1" applyAlignment="1">
      <alignment horizontal="center" vertical="center"/>
    </xf>
    <xf numFmtId="182" fontId="3" fillId="15" borderId="27" xfId="25" applyNumberFormat="1" applyFont="1" applyFill="1" applyBorder="1" applyAlignment="1">
      <alignment horizontal="right" vertical="center"/>
    </xf>
    <xf numFmtId="182" fontId="3" fillId="15" borderId="26" xfId="25" applyNumberFormat="1" applyFont="1" applyFill="1" applyBorder="1" applyAlignment="1">
      <alignment horizontal="right" vertical="center"/>
    </xf>
    <xf numFmtId="182" fontId="3" fillId="15" borderId="8" xfId="25" applyNumberFormat="1" applyFont="1" applyFill="1" applyBorder="1" applyAlignment="1">
      <alignment horizontal="right" vertical="center"/>
    </xf>
    <xf numFmtId="182" fontId="3" fillId="15" borderId="29" xfId="25" applyNumberFormat="1" applyFont="1" applyFill="1" applyBorder="1" applyAlignment="1">
      <alignment horizontal="right" vertical="center"/>
    </xf>
    <xf numFmtId="1" fontId="3" fillId="15" borderId="10" xfId="25" applyNumberFormat="1" applyFont="1" applyFill="1" applyBorder="1" applyAlignment="1">
      <alignment horizontal="center" vertical="center"/>
    </xf>
    <xf numFmtId="1" fontId="3" fillId="12" borderId="8" xfId="25" applyNumberFormat="1" applyFont="1" applyFill="1" applyBorder="1" applyAlignment="1">
      <alignment horizontal="center" vertical="center"/>
    </xf>
    <xf numFmtId="182" fontId="3" fillId="12" borderId="0" xfId="25" applyNumberFormat="1" applyFont="1" applyFill="1" applyBorder="1" applyAlignment="1">
      <alignment horizontal="right" vertical="center"/>
    </xf>
    <xf numFmtId="1" fontId="3" fillId="12" borderId="10" xfId="25" applyNumberFormat="1" applyFont="1" applyFill="1" applyBorder="1" applyAlignment="1">
      <alignment horizontal="center" vertical="center"/>
    </xf>
    <xf numFmtId="1" fontId="3" fillId="0" borderId="8" xfId="25" applyNumberFormat="1" applyFont="1" applyFill="1" applyBorder="1" applyAlignment="1">
      <alignment horizontal="center" vertical="center"/>
    </xf>
    <xf numFmtId="182" fontId="3" fillId="0" borderId="26" xfId="25" applyNumberFormat="1" applyFont="1" applyFill="1" applyBorder="1" applyAlignment="1">
      <alignment horizontal="right" vertical="center"/>
    </xf>
    <xf numFmtId="182" fontId="3" fillId="0" borderId="29" xfId="25" applyNumberFormat="1" applyFont="1" applyFill="1" applyBorder="1" applyAlignment="1">
      <alignment horizontal="right" vertical="center"/>
    </xf>
    <xf numFmtId="1" fontId="3" fillId="0" borderId="10" xfId="25" applyNumberFormat="1" applyFont="1" applyFill="1" applyBorder="1" applyAlignment="1">
      <alignment horizontal="center" vertical="center"/>
    </xf>
    <xf numFmtId="182" fontId="21" fillId="12" borderId="21" xfId="25" applyNumberFormat="1" applyFont="1" applyFill="1" applyBorder="1" applyAlignment="1">
      <alignment horizontal="right" vertical="center"/>
    </xf>
    <xf numFmtId="1" fontId="3" fillId="0" borderId="32" xfId="25" applyNumberFormat="1" applyFont="1" applyFill="1" applyBorder="1" applyAlignment="1">
      <alignment horizontal="center" vertical="center"/>
    </xf>
    <xf numFmtId="182" fontId="3" fillId="0" borderId="31" xfId="25" applyNumberFormat="1" applyFont="1" applyFill="1" applyBorder="1" applyAlignment="1">
      <alignment horizontal="right" vertical="center"/>
    </xf>
    <xf numFmtId="182" fontId="3" fillId="0" borderId="34" xfId="25" applyNumberFormat="1" applyFont="1" applyFill="1" applyBorder="1" applyAlignment="1">
      <alignment horizontal="right" vertical="center"/>
    </xf>
    <xf numFmtId="1" fontId="3" fillId="0" borderId="6" xfId="25" applyNumberFormat="1" applyFont="1" applyFill="1" applyBorder="1" applyAlignment="1">
      <alignment horizontal="center" vertical="center"/>
    </xf>
    <xf numFmtId="0" fontId="21" fillId="0" borderId="6" xfId="25" applyFont="1" applyFill="1" applyBorder="1" applyAlignment="1">
      <alignment horizontal="center" vertical="center"/>
    </xf>
    <xf numFmtId="182" fontId="21" fillId="0" borderId="65" xfId="25" applyNumberFormat="1" applyFont="1" applyFill="1" applyBorder="1" applyAlignment="1">
      <alignment horizontal="right" vertical="center"/>
    </xf>
    <xf numFmtId="182" fontId="21" fillId="0" borderId="23" xfId="25" applyNumberFormat="1" applyFont="1" applyFill="1" applyBorder="1" applyAlignment="1">
      <alignment horizontal="right" vertical="center"/>
    </xf>
    <xf numFmtId="0" fontId="3" fillId="0" borderId="3" xfId="0" applyFont="1" applyFill="1" applyBorder="1"/>
    <xf numFmtId="182" fontId="25" fillId="0" borderId="3" xfId="25" applyNumberFormat="1" applyFont="1" applyBorder="1" applyAlignment="1">
      <alignment horizontal="right" vertical="center"/>
    </xf>
    <xf numFmtId="183" fontId="25" fillId="0" borderId="58" xfId="25" applyNumberFormat="1" applyFont="1" applyBorder="1"/>
    <xf numFmtId="189" fontId="3" fillId="0" borderId="0" xfId="0" applyNumberFormat="1" applyFont="1"/>
    <xf numFmtId="0" fontId="8" fillId="0" borderId="0" xfId="0" applyFont="1"/>
    <xf numFmtId="0" fontId="53" fillId="0" borderId="8" xfId="0" applyFont="1" applyBorder="1" applyAlignment="1">
      <alignment horizontal="center"/>
    </xf>
    <xf numFmtId="165" fontId="53" fillId="0" borderId="0" xfId="0" applyNumberFormat="1" applyFont="1" applyFill="1"/>
    <xf numFmtId="165" fontId="54" fillId="0" borderId="0" xfId="0" applyNumberFormat="1" applyFont="1" applyFill="1" applyAlignment="1">
      <alignment horizontal="right"/>
    </xf>
    <xf numFmtId="0" fontId="53" fillId="0" borderId="0" xfId="0" applyFont="1"/>
    <xf numFmtId="165" fontId="53" fillId="0" borderId="0" xfId="0" applyNumberFormat="1" applyFont="1"/>
    <xf numFmtId="0" fontId="27" fillId="0" borderId="38" xfId="22" applyFont="1" applyBorder="1"/>
    <xf numFmtId="0" fontId="28" fillId="0" borderId="95" xfId="25" applyFont="1" applyBorder="1"/>
    <xf numFmtId="0" fontId="27" fillId="0" borderId="97" xfId="25" applyFont="1" applyBorder="1"/>
    <xf numFmtId="0" fontId="27" fillId="0" borderId="26" xfId="22" applyFont="1" applyBorder="1" applyAlignment="1">
      <alignment horizontal="center" vertical="center"/>
    </xf>
    <xf numFmtId="0" fontId="27" fillId="0" borderId="35" xfId="22" applyFont="1" applyBorder="1" applyAlignment="1">
      <alignment horizontal="center" vertical="center"/>
    </xf>
    <xf numFmtId="0" fontId="27" fillId="0" borderId="29" xfId="22" applyFont="1" applyBorder="1" applyAlignment="1">
      <alignment horizontal="center" vertical="center"/>
    </xf>
    <xf numFmtId="0" fontId="27" fillId="0" borderId="69" xfId="22" applyFont="1" applyBorder="1" applyAlignment="1">
      <alignment horizontal="center" vertical="center"/>
    </xf>
    <xf numFmtId="0" fontId="27" fillId="0" borderId="8" xfId="22" applyFont="1" applyBorder="1" applyAlignment="1">
      <alignment horizontal="center" vertical="center"/>
    </xf>
    <xf numFmtId="0" fontId="27" fillId="0" borderId="26" xfId="22" applyFont="1" applyBorder="1" applyAlignment="1">
      <alignment horizontal="centerContinuous" vertical="center"/>
    </xf>
    <xf numFmtId="0" fontId="27" fillId="0" borderId="26" xfId="25" applyFont="1" applyBorder="1" applyAlignment="1">
      <alignment horizontal="center"/>
    </xf>
    <xf numFmtId="0" fontId="27" fillId="0" borderId="76" xfId="25" applyFont="1" applyBorder="1" applyAlignment="1">
      <alignment horizontal="center"/>
    </xf>
    <xf numFmtId="0" fontId="27" fillId="0" borderId="57" xfId="22" applyFont="1" applyBorder="1"/>
    <xf numFmtId="182" fontId="27" fillId="0" borderId="26" xfId="25" applyNumberFormat="1" applyFont="1" applyBorder="1" applyAlignment="1">
      <alignment horizontal="center" vertical="center"/>
    </xf>
    <xf numFmtId="0" fontId="27" fillId="0" borderId="4" xfId="22" applyFont="1" applyBorder="1" applyAlignment="1">
      <alignment horizontal="center" vertical="center"/>
    </xf>
    <xf numFmtId="0" fontId="7" fillId="0" borderId="30" xfId="25" applyFont="1" applyBorder="1" applyAlignment="1">
      <alignment horizontal="centerContinuous"/>
    </xf>
    <xf numFmtId="0" fontId="27" fillId="0" borderId="9" xfId="25" applyFont="1" applyBorder="1" applyAlignment="1">
      <alignment horizontal="centerContinuous"/>
    </xf>
    <xf numFmtId="1" fontId="28" fillId="0" borderId="0" xfId="25" applyNumberFormat="1" applyFont="1"/>
    <xf numFmtId="182" fontId="52" fillId="0" borderId="0" xfId="25" applyNumberFormat="1" applyFont="1" applyAlignment="1">
      <alignment horizontal="left"/>
    </xf>
    <xf numFmtId="182" fontId="56" fillId="0" borderId="0" xfId="25" applyNumberFormat="1" applyFont="1" applyAlignment="1">
      <alignment horizontal="left"/>
    </xf>
    <xf numFmtId="0" fontId="27" fillId="0" borderId="15" xfId="25" applyFont="1" applyFill="1" applyBorder="1" applyAlignment="1">
      <alignment horizontal="right"/>
    </xf>
    <xf numFmtId="185" fontId="53" fillId="16" borderId="0" xfId="0" applyNumberFormat="1" applyFont="1" applyFill="1" applyBorder="1" applyAlignment="1">
      <alignment horizontal="right"/>
    </xf>
    <xf numFmtId="0" fontId="53" fillId="0" borderId="0" xfId="0" applyFont="1" applyFill="1"/>
    <xf numFmtId="185" fontId="57" fillId="0" borderId="0" xfId="0" applyNumberFormat="1" applyFont="1" applyBorder="1" applyAlignment="1">
      <alignment horizontal="right"/>
    </xf>
    <xf numFmtId="185" fontId="57" fillId="0" borderId="11" xfId="0" applyNumberFormat="1" applyFont="1" applyBorder="1" applyAlignment="1">
      <alignment horizontal="right"/>
    </xf>
    <xf numFmtId="185" fontId="57" fillId="0" borderId="58" xfId="0" applyNumberFormat="1" applyFont="1" applyBorder="1" applyAlignment="1">
      <alignment horizontal="right"/>
    </xf>
    <xf numFmtId="196" fontId="53" fillId="0" borderId="0" xfId="0" applyNumberFormat="1" applyFont="1" applyFill="1" applyBorder="1"/>
    <xf numFmtId="0" fontId="21" fillId="0" borderId="4" xfId="0" applyFont="1" applyBorder="1" applyAlignment="1">
      <alignment horizontal="center" vertical="center"/>
    </xf>
    <xf numFmtId="0" fontId="28" fillId="0" borderId="19" xfId="25" applyFont="1" applyBorder="1" applyAlignment="1">
      <alignment horizontal="center" vertical="center" textRotation="90"/>
    </xf>
    <xf numFmtId="182" fontId="27" fillId="0" borderId="57" xfId="22" applyNumberFormat="1" applyFont="1" applyFill="1" applyBorder="1" applyAlignment="1">
      <alignment horizontal="right" vertical="center"/>
    </xf>
    <xf numFmtId="182" fontId="27" fillId="0" borderId="29" xfId="22" applyNumberFormat="1" applyFont="1" applyBorder="1" applyAlignment="1">
      <alignment horizontal="right" vertical="center"/>
    </xf>
    <xf numFmtId="182" fontId="27" fillId="0" borderId="8" xfId="22" applyNumberFormat="1" applyFont="1" applyBorder="1" applyAlignment="1">
      <alignment horizontal="right" vertical="center"/>
    </xf>
    <xf numFmtId="182" fontId="25" fillId="12" borderId="29" xfId="22" applyNumberFormat="1" applyFont="1" applyFill="1" applyBorder="1" applyAlignment="1">
      <alignment horizontal="right" vertical="center"/>
    </xf>
    <xf numFmtId="182" fontId="59" fillId="0" borderId="21" xfId="22" applyNumberFormat="1" applyFont="1" applyFill="1" applyBorder="1" applyAlignment="1">
      <alignment horizontal="right" vertical="center"/>
    </xf>
    <xf numFmtId="182" fontId="25" fillId="0" borderId="29" xfId="22" applyNumberFormat="1" applyFont="1" applyFill="1" applyBorder="1" applyAlignment="1">
      <alignment horizontal="right" vertical="center"/>
    </xf>
    <xf numFmtId="182" fontId="27" fillId="0" borderId="83" xfId="22" applyNumberFormat="1" applyFont="1" applyFill="1" applyBorder="1" applyAlignment="1">
      <alignment horizontal="right" vertical="center"/>
    </xf>
    <xf numFmtId="182" fontId="27" fillId="0" borderId="4" xfId="22" applyNumberFormat="1" applyFont="1" applyFill="1" applyBorder="1" applyAlignment="1">
      <alignment horizontal="right" vertical="center"/>
    </xf>
    <xf numFmtId="182" fontId="59" fillId="12" borderId="35" xfId="22" applyNumberFormat="1" applyFont="1" applyFill="1" applyBorder="1" applyAlignment="1">
      <alignment horizontal="right" vertical="center"/>
    </xf>
    <xf numFmtId="182" fontId="59" fillId="0" borderId="26" xfId="22" applyNumberFormat="1" applyFont="1" applyFill="1" applyBorder="1" applyAlignment="1">
      <alignment horizontal="right" vertical="center"/>
    </xf>
    <xf numFmtId="182" fontId="27" fillId="12" borderId="52" xfId="22" applyNumberFormat="1" applyFont="1" applyFill="1" applyBorder="1" applyAlignment="1">
      <alignment horizontal="right" vertical="center"/>
    </xf>
    <xf numFmtId="0" fontId="3" fillId="0" borderId="0" xfId="0" applyFont="1" applyBorder="1" applyAlignment="1">
      <alignment horizontal="left" vertical="center" wrapText="1"/>
    </xf>
    <xf numFmtId="0" fontId="0" fillId="0" borderId="0" xfId="0" applyAlignment="1">
      <alignment wrapText="1"/>
    </xf>
    <xf numFmtId="0" fontId="1" fillId="0" borderId="0" xfId="0" applyFont="1"/>
    <xf numFmtId="0" fontId="60" fillId="0" borderId="0" xfId="28" applyNumberFormat="1" applyFont="1" applyBorder="1" applyAlignment="1">
      <alignment vertical="center" wrapText="1"/>
    </xf>
    <xf numFmtId="2" fontId="3" fillId="0" borderId="0" xfId="0" applyNumberFormat="1" applyFont="1" applyAlignment="1"/>
    <xf numFmtId="0" fontId="60" fillId="0" borderId="0" xfId="28" applyNumberFormat="1" applyFont="1" applyFill="1" applyBorder="1" applyAlignment="1">
      <alignment vertical="center" wrapText="1"/>
    </xf>
    <xf numFmtId="0" fontId="0" fillId="17" borderId="0" xfId="0" applyFill="1"/>
    <xf numFmtId="0" fontId="0" fillId="0" borderId="118" xfId="0" applyBorder="1" applyAlignment="1">
      <alignment horizontal="right" vertical="center" wrapText="1"/>
    </xf>
    <xf numFmtId="164" fontId="0" fillId="0" borderId="0" xfId="0" applyNumberFormat="1"/>
    <xf numFmtId="184" fontId="0" fillId="0" borderId="0" xfId="0" applyNumberFormat="1"/>
    <xf numFmtId="0" fontId="2" fillId="0" borderId="0" xfId="20" applyFont="1"/>
    <xf numFmtId="184" fontId="1" fillId="0" borderId="0" xfId="20" applyNumberFormat="1"/>
    <xf numFmtId="165" fontId="3" fillId="0" borderId="0" xfId="20" applyNumberFormat="1" applyFont="1"/>
    <xf numFmtId="0" fontId="21" fillId="0" borderId="13" xfId="0" applyFont="1" applyBorder="1" applyAlignment="1">
      <alignment horizontal="right" vertical="center" wrapText="1"/>
    </xf>
    <xf numFmtId="165" fontId="21" fillId="0" borderId="0" xfId="0" applyNumberFormat="1" applyFont="1" applyFill="1"/>
    <xf numFmtId="182" fontId="3" fillId="15" borderId="21" xfId="25" applyNumberFormat="1" applyFont="1" applyFill="1" applyBorder="1" applyAlignment="1">
      <alignment horizontal="right" vertical="center"/>
    </xf>
    <xf numFmtId="182" fontId="3" fillId="15" borderId="10" xfId="25" applyNumberFormat="1" applyFont="1" applyFill="1" applyBorder="1" applyAlignment="1">
      <alignment horizontal="right" vertical="center"/>
    </xf>
    <xf numFmtId="182" fontId="3" fillId="15" borderId="0" xfId="25" applyNumberFormat="1" applyFont="1" applyFill="1" applyBorder="1" applyAlignment="1">
      <alignment horizontal="right" vertical="center"/>
    </xf>
    <xf numFmtId="182" fontId="21" fillId="15" borderId="26" xfId="25" applyNumberFormat="1" applyFont="1" applyFill="1" applyBorder="1" applyAlignment="1">
      <alignment horizontal="right" vertical="center"/>
    </xf>
    <xf numFmtId="182" fontId="3" fillId="12" borderId="63" xfId="25" applyNumberFormat="1" applyFont="1" applyFill="1" applyBorder="1" applyAlignment="1">
      <alignment horizontal="right" vertical="center"/>
    </xf>
    <xf numFmtId="182" fontId="3" fillId="12" borderId="27" xfId="25" applyNumberFormat="1" applyFont="1" applyFill="1" applyBorder="1" applyAlignment="1">
      <alignment horizontal="right" vertical="center"/>
    </xf>
    <xf numFmtId="182" fontId="3" fillId="12" borderId="21" xfId="25" applyNumberFormat="1" applyFont="1" applyFill="1" applyBorder="1" applyAlignment="1">
      <alignment horizontal="right" vertical="center"/>
    </xf>
    <xf numFmtId="182" fontId="21" fillId="12" borderId="26" xfId="25" applyNumberFormat="1" applyFont="1" applyFill="1" applyBorder="1" applyAlignment="1">
      <alignment horizontal="right" vertical="center"/>
    </xf>
    <xf numFmtId="182" fontId="3" fillId="0" borderId="27" xfId="25" applyNumberFormat="1" applyFont="1" applyFill="1" applyBorder="1" applyAlignment="1">
      <alignment horizontal="right" vertical="center"/>
    </xf>
    <xf numFmtId="182" fontId="3" fillId="0" borderId="21" xfId="25" applyNumberFormat="1" applyFont="1" applyFill="1" applyBorder="1" applyAlignment="1">
      <alignment horizontal="right" vertical="center"/>
    </xf>
    <xf numFmtId="182" fontId="21" fillId="0" borderId="26" xfId="25" applyNumberFormat="1" applyFont="1" applyFill="1" applyBorder="1" applyAlignment="1">
      <alignment horizontal="right" vertical="center"/>
    </xf>
    <xf numFmtId="182" fontId="3" fillId="0" borderId="46" xfId="25" applyNumberFormat="1" applyFont="1" applyFill="1" applyBorder="1" applyAlignment="1">
      <alignment horizontal="right" vertical="center"/>
    </xf>
    <xf numFmtId="182" fontId="3" fillId="0" borderId="30" xfId="25" applyNumberFormat="1" applyFont="1" applyFill="1" applyBorder="1" applyAlignment="1">
      <alignment horizontal="right" vertical="center"/>
    </xf>
    <xf numFmtId="182" fontId="3" fillId="0" borderId="66" xfId="25" applyNumberFormat="1" applyFont="1" applyFill="1" applyBorder="1" applyAlignment="1">
      <alignment horizontal="right" vertical="center"/>
    </xf>
    <xf numFmtId="182" fontId="3" fillId="0" borderId="65" xfId="25" applyNumberFormat="1" applyFont="1" applyFill="1" applyBorder="1" applyAlignment="1">
      <alignment horizontal="right" vertical="center"/>
    </xf>
    <xf numFmtId="182" fontId="3" fillId="0" borderId="23" xfId="25" applyNumberFormat="1" applyFont="1" applyFill="1" applyBorder="1" applyAlignment="1">
      <alignment horizontal="right" vertical="center"/>
    </xf>
    <xf numFmtId="182" fontId="21" fillId="0" borderId="32" xfId="25" applyNumberFormat="1" applyFont="1" applyFill="1" applyBorder="1" applyAlignment="1">
      <alignment horizontal="right" vertical="center"/>
    </xf>
    <xf numFmtId="182" fontId="21" fillId="12" borderId="1" xfId="25" applyNumberFormat="1" applyFont="1" applyFill="1" applyBorder="1" applyAlignment="1">
      <alignment horizontal="right" vertical="center"/>
    </xf>
    <xf numFmtId="182" fontId="21" fillId="0" borderId="30" xfId="25" applyNumberFormat="1" applyFont="1" applyFill="1" applyBorder="1" applyAlignment="1">
      <alignment horizontal="right" vertical="center"/>
    </xf>
    <xf numFmtId="182" fontId="21" fillId="0" borderId="31" xfId="25" applyNumberFormat="1" applyFont="1" applyFill="1" applyBorder="1" applyAlignment="1">
      <alignment horizontal="right" vertical="center"/>
    </xf>
    <xf numFmtId="169" fontId="3" fillId="0" borderId="0" xfId="0" applyNumberFormat="1" applyFont="1" applyBorder="1"/>
    <xf numFmtId="0" fontId="8" fillId="0" borderId="0" xfId="0" applyFont="1" applyAlignment="1">
      <alignment horizontal="center"/>
    </xf>
    <xf numFmtId="189" fontId="0" fillId="0" borderId="0" xfId="0" applyNumberFormat="1"/>
    <xf numFmtId="1" fontId="0" fillId="0" borderId="0" xfId="0" applyNumberFormat="1"/>
    <xf numFmtId="184" fontId="27" fillId="0" borderId="0" xfId="25" applyNumberFormat="1" applyFont="1"/>
    <xf numFmtId="189" fontId="27" fillId="0" borderId="0" xfId="25" applyNumberFormat="1" applyFont="1"/>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xf>
    <xf numFmtId="187" fontId="1" fillId="0" borderId="0" xfId="0" applyNumberFormat="1" applyFont="1" applyBorder="1"/>
    <xf numFmtId="0" fontId="1" fillId="0" borderId="0" xfId="0" applyFont="1" applyFill="1" applyBorder="1" applyAlignment="1">
      <alignment horizontal="center"/>
    </xf>
    <xf numFmtId="187" fontId="1" fillId="0" borderId="0" xfId="0" applyNumberFormat="1" applyFont="1" applyFill="1" applyBorder="1"/>
    <xf numFmtId="0" fontId="3" fillId="0" borderId="8" xfId="0" applyFont="1" applyBorder="1"/>
    <xf numFmtId="165" fontId="3" fillId="0" borderId="0" xfId="0" applyNumberFormat="1" applyFont="1" applyAlignment="1">
      <alignment horizontal="center"/>
    </xf>
    <xf numFmtId="166" fontId="3" fillId="0" borderId="0" xfId="0" applyNumberFormat="1" applyFont="1" applyAlignment="1">
      <alignment horizontal="center"/>
    </xf>
    <xf numFmtId="0" fontId="3" fillId="0" borderId="10" xfId="0" applyFont="1" applyBorder="1" applyAlignment="1">
      <alignment horizontal="center" wrapText="1"/>
    </xf>
    <xf numFmtId="0" fontId="3" fillId="0" borderId="0" xfId="0" applyFont="1" applyBorder="1" applyAlignment="1">
      <alignment horizontal="center" vertical="center"/>
    </xf>
    <xf numFmtId="0" fontId="3" fillId="0" borderId="0" xfId="0" applyFont="1" applyBorder="1" applyAlignment="1">
      <alignment horizontal="centerContinuous" vertical="center"/>
    </xf>
    <xf numFmtId="0" fontId="1" fillId="0" borderId="0" xfId="20" applyAlignment="1">
      <alignment horizontal="right"/>
    </xf>
    <xf numFmtId="0" fontId="58" fillId="0" borderId="0" xfId="0" applyFont="1"/>
    <xf numFmtId="187" fontId="58" fillId="0" borderId="0" xfId="0" applyNumberFormat="1" applyFont="1" applyBorder="1"/>
    <xf numFmtId="0" fontId="3" fillId="0" borderId="2" xfId="0" applyFont="1" applyBorder="1" applyAlignment="1">
      <alignment horizontal="center" vertical="center"/>
    </xf>
    <xf numFmtId="184" fontId="1" fillId="0" borderId="0" xfId="0" applyNumberFormat="1" applyFont="1"/>
    <xf numFmtId="0" fontId="0" fillId="0" borderId="0" xfId="0"/>
    <xf numFmtId="0" fontId="0" fillId="0" borderId="0" xfId="0" applyBorder="1" applyAlignment="1">
      <alignment horizontal="center" vertical="center"/>
    </xf>
    <xf numFmtId="0" fontId="3" fillId="0" borderId="0" xfId="0" applyFont="1"/>
    <xf numFmtId="0" fontId="3" fillId="0" borderId="13" xfId="0" applyFont="1" applyBorder="1" applyAlignment="1">
      <alignment horizontal="center" vertical="center"/>
    </xf>
    <xf numFmtId="0" fontId="3" fillId="0" borderId="55" xfId="0" applyFont="1" applyBorder="1" applyAlignment="1">
      <alignment horizontal="center" vertical="center"/>
    </xf>
    <xf numFmtId="186" fontId="3" fillId="0" borderId="13" xfId="0" applyNumberFormat="1" applyFont="1" applyBorder="1" applyAlignment="1">
      <alignment horizontal="center" vertical="center"/>
    </xf>
    <xf numFmtId="0" fontId="3" fillId="0" borderId="13" xfId="0" applyNumberFormat="1" applyFont="1" applyBorder="1" applyAlignment="1">
      <alignment horizontal="center" vertical="center"/>
    </xf>
    <xf numFmtId="0" fontId="16" fillId="0" borderId="0" xfId="0" applyFont="1" applyBorder="1" applyAlignment="1">
      <alignment horizontal="center" vertical="center"/>
    </xf>
    <xf numFmtId="0" fontId="19" fillId="0" borderId="0" xfId="0" applyFont="1" applyBorder="1" applyAlignment="1">
      <alignment horizontal="center" vertical="center"/>
    </xf>
    <xf numFmtId="0" fontId="32" fillId="0" borderId="0" xfId="0" applyFont="1" applyBorder="1" applyAlignment="1">
      <alignment horizontal="center" vertical="center"/>
    </xf>
    <xf numFmtId="0" fontId="32" fillId="0" borderId="17" xfId="0" applyFont="1" applyBorder="1" applyAlignment="1">
      <alignment horizontal="center" vertical="center"/>
    </xf>
    <xf numFmtId="0" fontId="7" fillId="0" borderId="0" xfId="0" applyFont="1" applyBorder="1" applyAlignment="1">
      <alignment horizontal="center" vertical="center"/>
    </xf>
    <xf numFmtId="0" fontId="1" fillId="0" borderId="0" xfId="0" quotePrefix="1" applyFont="1" applyAlignment="1">
      <alignment horizontal="center" vertical="center"/>
    </xf>
    <xf numFmtId="0" fontId="21" fillId="0" borderId="7" xfId="0" applyFont="1" applyBorder="1" applyAlignment="1" applyProtection="1">
      <alignment horizontal="centerContinuous" vertical="center"/>
    </xf>
    <xf numFmtId="0" fontId="1" fillId="0" borderId="0" xfId="0" applyFont="1" applyAlignment="1"/>
    <xf numFmtId="0" fontId="32" fillId="0" borderId="3" xfId="0" applyFont="1" applyBorder="1" applyAlignment="1">
      <alignment vertical="center"/>
    </xf>
    <xf numFmtId="0" fontId="3" fillId="0" borderId="0" xfId="0" applyFont="1" applyFill="1" applyBorder="1" applyAlignment="1"/>
    <xf numFmtId="0" fontId="1" fillId="0" borderId="0" xfId="0" applyFont="1" applyFill="1"/>
    <xf numFmtId="204" fontId="3" fillId="0" borderId="0" xfId="0" applyNumberFormat="1" applyFont="1" applyBorder="1"/>
    <xf numFmtId="203" fontId="3" fillId="0" borderId="0" xfId="0" applyNumberFormat="1" applyFont="1"/>
    <xf numFmtId="200" fontId="3" fillId="0" borderId="0" xfId="0" applyNumberFormat="1" applyFont="1"/>
    <xf numFmtId="204" fontId="3" fillId="0" borderId="0" xfId="0" applyNumberFormat="1" applyFont="1"/>
    <xf numFmtId="0" fontId="3" fillId="0" borderId="0" xfId="0" applyFont="1" applyAlignment="1">
      <alignment horizontal="right" indent="1"/>
    </xf>
    <xf numFmtId="203" fontId="3" fillId="0" borderId="0" xfId="0" applyNumberFormat="1" applyFont="1" applyAlignment="1">
      <alignment horizontal="right" indent="1"/>
    </xf>
    <xf numFmtId="166" fontId="3" fillId="0" borderId="0" xfId="0" applyNumberFormat="1" applyFont="1" applyAlignment="1">
      <alignment horizontal="right" indent="1"/>
    </xf>
    <xf numFmtId="165" fontId="3" fillId="0" borderId="0" xfId="0" applyNumberFormat="1" applyFont="1" applyAlignment="1">
      <alignment horizontal="right" indent="1"/>
    </xf>
    <xf numFmtId="0" fontId="3" fillId="0" borderId="8" xfId="0" applyFont="1" applyBorder="1" applyAlignment="1">
      <alignment horizontal="left" indent="1"/>
    </xf>
    <xf numFmtId="165" fontId="3" fillId="0" borderId="0" xfId="0" applyNumberFormat="1" applyFont="1" applyAlignment="1">
      <alignment horizontal="right" indent="3"/>
    </xf>
    <xf numFmtId="166" fontId="3" fillId="0" borderId="0" xfId="0" applyNumberFormat="1" applyFont="1" applyAlignment="1">
      <alignment horizontal="right" indent="3"/>
    </xf>
    <xf numFmtId="180" fontId="22" fillId="0" borderId="0" xfId="0" applyNumberFormat="1" applyFont="1" applyBorder="1" applyAlignment="1">
      <alignment horizontal="right" indent="3"/>
    </xf>
    <xf numFmtId="0" fontId="3" fillId="0" borderId="0" xfId="0" applyFont="1" applyAlignment="1">
      <alignment horizontal="right" indent="3"/>
    </xf>
    <xf numFmtId="201" fontId="3" fillId="0" borderId="0" xfId="0" applyNumberFormat="1" applyFont="1" applyAlignment="1">
      <alignment horizontal="right" indent="3"/>
    </xf>
    <xf numFmtId="0" fontId="1" fillId="0" borderId="0" xfId="0" quotePrefix="1" applyFont="1" applyAlignment="1">
      <alignment horizontal="center" vertical="center" wrapText="1"/>
    </xf>
    <xf numFmtId="0" fontId="1" fillId="0" borderId="0" xfId="0" quotePrefix="1" applyFont="1" applyAlignment="1">
      <alignment horizontal="center" vertical="top" wrapText="1"/>
    </xf>
    <xf numFmtId="49" fontId="3" fillId="0" borderId="0" xfId="22" applyNumberFormat="1" applyFont="1" applyAlignment="1"/>
    <xf numFmtId="0" fontId="2" fillId="12" borderId="5" xfId="0" applyFont="1" applyFill="1" applyBorder="1" applyAlignment="1">
      <alignment horizontal="center" vertical="center"/>
    </xf>
    <xf numFmtId="0" fontId="1" fillId="0" borderId="97" xfId="0" applyFont="1" applyFill="1" applyBorder="1" applyAlignment="1">
      <alignment horizontal="center" vertical="center"/>
    </xf>
    <xf numFmtId="206" fontId="3" fillId="0" borderId="0" xfId="0" applyNumberFormat="1" applyFont="1" applyFill="1" applyBorder="1" applyAlignment="1">
      <alignment horizontal="right" indent="2"/>
    </xf>
    <xf numFmtId="165" fontId="3" fillId="0" borderId="0" xfId="0" applyNumberFormat="1" applyFont="1" applyAlignment="1">
      <alignment horizontal="right" indent="2"/>
    </xf>
    <xf numFmtId="165" fontId="3" fillId="0" borderId="0" xfId="0" applyNumberFormat="1" applyFont="1" applyFill="1" applyAlignment="1">
      <alignment horizontal="right" indent="2"/>
    </xf>
    <xf numFmtId="165" fontId="3" fillId="0" borderId="0" xfId="0" applyNumberFormat="1" applyFont="1" applyFill="1" applyAlignment="1">
      <alignment horizontal="right" indent="3"/>
    </xf>
    <xf numFmtId="197" fontId="3" fillId="0" borderId="0" xfId="0" applyNumberFormat="1" applyFont="1" applyFill="1" applyAlignment="1">
      <alignment horizontal="right" indent="2"/>
    </xf>
    <xf numFmtId="166" fontId="3" fillId="0" borderId="0" xfId="0" applyNumberFormat="1" applyFont="1" applyAlignment="1">
      <alignment horizontal="right" indent="2"/>
    </xf>
    <xf numFmtId="166" fontId="3" fillId="0" borderId="0" xfId="0" applyNumberFormat="1" applyFont="1" applyFill="1" applyAlignment="1">
      <alignment horizontal="right" indent="2"/>
    </xf>
    <xf numFmtId="169" fontId="22" fillId="0" borderId="0" xfId="0" applyNumberFormat="1" applyFont="1" applyBorder="1" applyAlignment="1">
      <alignment horizontal="right" indent="2"/>
    </xf>
    <xf numFmtId="200" fontId="22" fillId="0" borderId="0" xfId="0" applyNumberFormat="1" applyFont="1" applyBorder="1" applyAlignment="1">
      <alignment horizontal="right" indent="3"/>
    </xf>
    <xf numFmtId="0" fontId="21" fillId="0" borderId="0" xfId="0" applyFont="1" applyFill="1" applyAlignment="1">
      <alignment horizontal="right" indent="3"/>
    </xf>
    <xf numFmtId="0" fontId="3" fillId="0" borderId="0" xfId="0" applyFont="1" applyFill="1" applyAlignment="1">
      <alignment horizontal="right" indent="3"/>
    </xf>
    <xf numFmtId="200" fontId="42" fillId="0" borderId="0" xfId="0" applyNumberFormat="1" applyFont="1" applyBorder="1" applyAlignment="1">
      <alignment horizontal="right" indent="3"/>
    </xf>
    <xf numFmtId="165" fontId="3" fillId="0" borderId="0" xfId="0" applyNumberFormat="1" applyFont="1" applyBorder="1" applyAlignment="1">
      <alignment horizontal="right" indent="1"/>
    </xf>
    <xf numFmtId="194" fontId="3" fillId="0" borderId="0" xfId="0" applyNumberFormat="1" applyFont="1" applyAlignment="1">
      <alignment horizontal="right" indent="1"/>
    </xf>
    <xf numFmtId="0" fontId="21" fillId="0" borderId="0" xfId="0" applyFont="1" applyAlignment="1">
      <alignment horizontal="right" indent="1"/>
    </xf>
    <xf numFmtId="0" fontId="21" fillId="0" borderId="0" xfId="0" applyFont="1" applyAlignment="1">
      <alignment horizontal="right" indent="2"/>
    </xf>
    <xf numFmtId="168" fontId="3" fillId="0" borderId="0" xfId="0" applyNumberFormat="1" applyFont="1" applyBorder="1" applyAlignment="1">
      <alignment horizontal="right" indent="2"/>
    </xf>
    <xf numFmtId="189" fontId="3" fillId="0" borderId="0" xfId="0" applyNumberFormat="1" applyFont="1" applyBorder="1" applyAlignment="1">
      <alignment horizontal="right" indent="2"/>
    </xf>
    <xf numFmtId="165" fontId="21" fillId="0" borderId="0" xfId="0" applyNumberFormat="1" applyFont="1" applyAlignment="1">
      <alignment horizontal="right" indent="2"/>
    </xf>
    <xf numFmtId="189" fontId="3" fillId="0" borderId="0" xfId="0" applyNumberFormat="1" applyFont="1" applyFill="1" applyBorder="1" applyAlignment="1">
      <alignment horizontal="right" indent="2"/>
    </xf>
    <xf numFmtId="165" fontId="21" fillId="0" borderId="0" xfId="0" applyNumberFormat="1" applyFont="1" applyFill="1" applyAlignment="1">
      <alignment horizontal="right" indent="2"/>
    </xf>
    <xf numFmtId="189" fontId="32" fillId="0" borderId="0" xfId="0" applyNumberFormat="1" applyFont="1" applyFill="1" applyBorder="1" applyAlignment="1">
      <alignment horizontal="right" indent="2"/>
    </xf>
    <xf numFmtId="165" fontId="21" fillId="0" borderId="13" xfId="0" applyNumberFormat="1" applyFont="1" applyFill="1" applyBorder="1" applyAlignment="1">
      <alignment horizontal="right" indent="2"/>
    </xf>
    <xf numFmtId="190" fontId="3" fillId="0" borderId="11" xfId="0" applyNumberFormat="1" applyFont="1" applyBorder="1" applyAlignment="1" applyProtection="1">
      <alignment horizontal="right" vertical="center" indent="5"/>
      <protection locked="0"/>
    </xf>
    <xf numFmtId="190" fontId="3" fillId="0" borderId="13" xfId="0" applyNumberFormat="1" applyFont="1" applyBorder="1" applyAlignment="1" applyProtection="1">
      <alignment horizontal="right" vertical="center" indent="5"/>
      <protection locked="0"/>
    </xf>
    <xf numFmtId="190" fontId="3" fillId="0" borderId="12" xfId="0" applyNumberFormat="1" applyFont="1" applyBorder="1" applyAlignment="1" applyProtection="1">
      <alignment horizontal="right" vertical="center" indent="5"/>
      <protection locked="0"/>
    </xf>
    <xf numFmtId="0" fontId="1" fillId="0" borderId="0" xfId="0" applyFont="1" applyAlignment="1" applyProtection="1">
      <alignment horizontal="right" indent="5"/>
    </xf>
    <xf numFmtId="190" fontId="3" fillId="0" borderId="12" xfId="0" applyNumberFormat="1" applyFont="1" applyFill="1" applyBorder="1" applyAlignment="1" applyProtection="1">
      <alignment horizontal="right" vertical="center" indent="5"/>
      <protection locked="0"/>
    </xf>
    <xf numFmtId="190" fontId="3" fillId="0" borderId="13" xfId="0" applyNumberFormat="1" applyFont="1" applyFill="1" applyBorder="1" applyAlignment="1" applyProtection="1">
      <alignment horizontal="right" vertical="center" indent="5"/>
    </xf>
    <xf numFmtId="190" fontId="3" fillId="0" borderId="13" xfId="0" applyNumberFormat="1" applyFont="1" applyFill="1" applyBorder="1" applyAlignment="1" applyProtection="1">
      <alignment horizontal="right" vertical="center" indent="5"/>
      <protection locked="0"/>
    </xf>
    <xf numFmtId="0" fontId="21" fillId="0" borderId="0" xfId="0" applyFont="1" applyFill="1" applyAlignment="1">
      <alignment horizontal="right" indent="1"/>
    </xf>
    <xf numFmtId="0" fontId="0" fillId="0" borderId="0" xfId="0" applyBorder="1" applyAlignment="1">
      <alignment horizontal="right" vertical="center" wrapText="1"/>
    </xf>
    <xf numFmtId="15" fontId="3" fillId="0" borderId="0" xfId="0" applyNumberFormat="1" applyFont="1" applyAlignment="1">
      <alignment horizontal="center"/>
    </xf>
    <xf numFmtId="15" fontId="3" fillId="0" borderId="0" xfId="0" applyNumberFormat="1" applyFont="1" applyFill="1" applyBorder="1"/>
    <xf numFmtId="15" fontId="3" fillId="0" borderId="0" xfId="0" applyNumberFormat="1" applyFont="1" applyBorder="1"/>
    <xf numFmtId="15" fontId="3" fillId="0" borderId="0" xfId="0" applyNumberFormat="1" applyFont="1" applyAlignment="1">
      <alignment horizontal="right" indent="2"/>
    </xf>
    <xf numFmtId="15" fontId="3" fillId="0" borderId="0" xfId="0" applyNumberFormat="1" applyFont="1"/>
    <xf numFmtId="0" fontId="3" fillId="0" borderId="2" xfId="0" applyFont="1" applyBorder="1" applyAlignment="1">
      <alignment horizontal="center" vertical="center"/>
    </xf>
    <xf numFmtId="0" fontId="44" fillId="0" borderId="0" xfId="0" applyFont="1" applyAlignment="1">
      <alignment horizontal="right"/>
    </xf>
    <xf numFmtId="0" fontId="44" fillId="0" borderId="0" xfId="0" applyFont="1"/>
    <xf numFmtId="0" fontId="21" fillId="0" borderId="0" xfId="0" applyFont="1" applyBorder="1" applyAlignment="1">
      <alignment horizontal="center"/>
    </xf>
    <xf numFmtId="0" fontId="3" fillId="0" borderId="10" xfId="0" applyFont="1" applyBorder="1" applyAlignment="1">
      <alignment horizontal="center" vertical="center"/>
    </xf>
    <xf numFmtId="0" fontId="21" fillId="0" borderId="0" xfId="0" applyFont="1" applyBorder="1" applyAlignment="1"/>
    <xf numFmtId="205" fontId="3" fillId="0" borderId="0" xfId="0" applyNumberFormat="1" applyFont="1" applyBorder="1"/>
    <xf numFmtId="0" fontId="8" fillId="0" borderId="0" xfId="0" applyFont="1" applyAlignment="1"/>
    <xf numFmtId="207" fontId="3" fillId="0" borderId="0" xfId="0" applyNumberFormat="1" applyFont="1" applyBorder="1"/>
    <xf numFmtId="2" fontId="3" fillId="0" borderId="0" xfId="0" applyNumberFormat="1" applyFont="1" applyAlignment="1">
      <alignment horizontal="right"/>
    </xf>
    <xf numFmtId="207" fontId="22" fillId="0" borderId="0" xfId="0" applyNumberFormat="1" applyFont="1" applyBorder="1" applyAlignment="1">
      <alignment horizontal="right" indent="3"/>
    </xf>
    <xf numFmtId="200" fontId="42" fillId="0" borderId="0" xfId="0" applyNumberFormat="1" applyFont="1" applyBorder="1" applyAlignment="1">
      <alignment horizontal="center"/>
    </xf>
    <xf numFmtId="207" fontId="22" fillId="0" borderId="0" xfId="0" applyNumberFormat="1" applyFont="1" applyBorder="1" applyAlignment="1">
      <alignment horizontal="right" indent="2"/>
    </xf>
    <xf numFmtId="207" fontId="22" fillId="0" borderId="0" xfId="0" applyNumberFormat="1" applyFont="1" applyBorder="1" applyAlignment="1">
      <alignment horizontal="right" indent="1"/>
    </xf>
    <xf numFmtId="166" fontId="21" fillId="0" borderId="0" xfId="0" applyNumberFormat="1" applyFont="1" applyAlignment="1">
      <alignment horizontal="right"/>
    </xf>
    <xf numFmtId="167" fontId="3" fillId="0" borderId="0" xfId="0" applyNumberFormat="1" applyFont="1" applyAlignment="1">
      <alignment horizontal="right" indent="1"/>
    </xf>
    <xf numFmtId="207" fontId="3" fillId="0" borderId="0" xfId="0" applyNumberFormat="1" applyFont="1" applyAlignment="1">
      <alignment horizontal="right" indent="4"/>
    </xf>
    <xf numFmtId="0" fontId="3" fillId="0" borderId="57" xfId="0" applyFont="1" applyBorder="1"/>
    <xf numFmtId="0" fontId="3" fillId="0" borderId="8" xfId="0" applyFont="1" applyBorder="1"/>
    <xf numFmtId="0" fontId="3" fillId="0" borderId="57" xfId="0" applyFont="1" applyBorder="1" applyAlignment="1">
      <alignment horizontal="center"/>
    </xf>
    <xf numFmtId="0" fontId="3" fillId="0" borderId="15" xfId="0" applyFont="1" applyBorder="1" applyAlignment="1">
      <alignment horizontal="center" vertical="center"/>
    </xf>
    <xf numFmtId="0" fontId="3" fillId="0" borderId="54" xfId="0" applyFont="1" applyBorder="1" applyAlignment="1">
      <alignment horizontal="center" vertical="center"/>
    </xf>
    <xf numFmtId="0" fontId="3" fillId="0" borderId="57" xfId="0" applyFont="1" applyFill="1" applyBorder="1"/>
    <xf numFmtId="0" fontId="3" fillId="0" borderId="8" xfId="0" applyFont="1" applyFill="1" applyBorder="1"/>
    <xf numFmtId="0" fontId="3" fillId="0" borderId="4" xfId="0" applyFont="1" applyFill="1" applyBorder="1"/>
    <xf numFmtId="0" fontId="3" fillId="0" borderId="10" xfId="0" applyFont="1" applyBorder="1" applyAlignment="1">
      <alignment horizontal="centerContinuous"/>
    </xf>
    <xf numFmtId="0" fontId="3" fillId="0" borderId="5" xfId="0" applyFont="1" applyBorder="1" applyAlignment="1">
      <alignment horizontal="centerContinuous"/>
    </xf>
    <xf numFmtId="208" fontId="3" fillId="0" borderId="0" xfId="0" applyNumberFormat="1" applyFont="1"/>
    <xf numFmtId="0" fontId="1" fillId="0" borderId="10" xfId="0" applyFont="1" applyFill="1" applyBorder="1" applyAlignment="1">
      <alignment horizontal="center" vertical="center"/>
    </xf>
    <xf numFmtId="0" fontId="28" fillId="0" borderId="19" xfId="25" applyFont="1" applyBorder="1" applyAlignment="1">
      <alignment horizontal="center" vertical="center" textRotation="90"/>
    </xf>
    <xf numFmtId="0" fontId="59" fillId="0" borderId="15" xfId="25" applyFont="1" applyBorder="1" applyProtection="1"/>
    <xf numFmtId="0" fontId="27" fillId="0" borderId="0" xfId="25" applyFont="1" applyBorder="1" applyAlignment="1">
      <alignment horizontal="right"/>
    </xf>
    <xf numFmtId="14" fontId="27" fillId="0" borderId="15" xfId="24" applyNumberFormat="1" applyFont="1" applyBorder="1" applyAlignment="1" applyProtection="1">
      <alignment horizontal="centerContinuous"/>
      <protection locked="0"/>
    </xf>
    <xf numFmtId="0" fontId="27" fillId="0" borderId="15" xfId="25" applyFont="1" applyBorder="1" applyAlignment="1">
      <alignment horizontal="center"/>
    </xf>
    <xf numFmtId="199" fontId="1" fillId="0" borderId="119" xfId="0" applyNumberFormat="1" applyFont="1" applyFill="1" applyBorder="1" applyAlignment="1">
      <alignment horizontal="center"/>
    </xf>
    <xf numFmtId="199" fontId="1" fillId="0" borderId="105" xfId="0" applyNumberFormat="1" applyFont="1" applyFill="1" applyBorder="1" applyAlignment="1">
      <alignment horizontal="center"/>
    </xf>
    <xf numFmtId="199" fontId="1" fillId="0" borderId="5" xfId="0" applyNumberFormat="1" applyFont="1" applyFill="1" applyBorder="1" applyAlignment="1">
      <alignment horizontal="center"/>
    </xf>
    <xf numFmtId="199" fontId="1" fillId="0" borderId="2" xfId="0" applyNumberFormat="1" applyFont="1" applyFill="1" applyBorder="1" applyAlignment="1">
      <alignment horizontal="center"/>
    </xf>
    <xf numFmtId="199" fontId="1" fillId="0" borderId="49" xfId="0" applyNumberFormat="1" applyFont="1" applyFill="1" applyBorder="1" applyAlignment="1">
      <alignment horizontal="center"/>
    </xf>
    <xf numFmtId="199" fontId="2" fillId="12" borderId="5" xfId="0" applyNumberFormat="1" applyFont="1" applyFill="1" applyBorder="1" applyAlignment="1">
      <alignment horizontal="center"/>
    </xf>
    <xf numFmtId="0" fontId="25" fillId="0" borderId="2" xfId="25" applyFont="1" applyBorder="1" applyAlignment="1">
      <alignment horizontal="center"/>
    </xf>
    <xf numFmtId="14" fontId="25" fillId="0" borderId="3" xfId="25" applyNumberFormat="1" applyFont="1" applyBorder="1" applyAlignment="1">
      <alignment horizontal="right" vertical="center"/>
    </xf>
    <xf numFmtId="0" fontId="1" fillId="0" borderId="119"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105" xfId="0" applyFont="1" applyFill="1" applyBorder="1" applyAlignment="1">
      <alignment horizontal="center" vertical="center"/>
    </xf>
    <xf numFmtId="0" fontId="21" fillId="0" borderId="1" xfId="0" applyFont="1" applyBorder="1" applyAlignment="1" applyProtection="1">
      <alignment horizontal="center"/>
    </xf>
    <xf numFmtId="0" fontId="8" fillId="0" borderId="0" xfId="0" applyFont="1" applyProtection="1"/>
    <xf numFmtId="182" fontId="21" fillId="0" borderId="33" xfId="25" applyNumberFormat="1" applyFont="1" applyFill="1" applyBorder="1" applyAlignment="1">
      <alignment horizontal="right" vertical="center"/>
    </xf>
    <xf numFmtId="210" fontId="3" fillId="0" borderId="0" xfId="0" applyNumberFormat="1" applyFont="1" applyBorder="1" applyAlignment="1">
      <alignment horizontal="center" vertical="center"/>
    </xf>
    <xf numFmtId="210" fontId="3" fillId="0" borderId="12" xfId="0" applyNumberFormat="1" applyFont="1" applyBorder="1" applyAlignment="1">
      <alignment horizontal="center" vertical="center"/>
    </xf>
    <xf numFmtId="210" fontId="3" fillId="0" borderId="13" xfId="0" applyNumberFormat="1" applyFont="1" applyBorder="1" applyAlignment="1">
      <alignment horizontal="center" vertical="center"/>
    </xf>
    <xf numFmtId="182" fontId="27" fillId="13" borderId="0" xfId="22" applyNumberFormat="1" applyFont="1" applyFill="1" applyAlignment="1">
      <alignment horizontal="right" vertical="center"/>
    </xf>
    <xf numFmtId="182" fontId="27" fillId="12" borderId="0" xfId="22" applyNumberFormat="1" applyFont="1" applyFill="1" applyAlignment="1">
      <alignment horizontal="right" vertical="center"/>
    </xf>
    <xf numFmtId="182" fontId="27" fillId="18" borderId="26" xfId="22" applyNumberFormat="1" applyFont="1" applyFill="1" applyBorder="1" applyAlignment="1">
      <alignment horizontal="right" vertical="center"/>
    </xf>
    <xf numFmtId="182" fontId="27" fillId="18" borderId="26" xfId="25" applyNumberFormat="1" applyFont="1" applyFill="1" applyBorder="1" applyAlignment="1">
      <alignment horizontal="right" vertical="center"/>
    </xf>
    <xf numFmtId="182" fontId="27" fillId="18" borderId="0" xfId="22" applyNumberFormat="1" applyFont="1" applyFill="1" applyAlignment="1">
      <alignment horizontal="right" vertical="center"/>
    </xf>
    <xf numFmtId="182" fontId="27" fillId="18" borderId="21" xfId="22" applyNumberFormat="1" applyFont="1" applyFill="1" applyBorder="1" applyAlignment="1">
      <alignment horizontal="right" vertical="center"/>
    </xf>
    <xf numFmtId="182" fontId="27" fillId="0" borderId="26" xfId="22" applyNumberFormat="1" applyFont="1" applyBorder="1" applyAlignment="1">
      <alignment horizontal="right" vertical="center"/>
    </xf>
    <xf numFmtId="182" fontId="27" fillId="0" borderId="0" xfId="22" applyNumberFormat="1" applyFont="1" applyAlignment="1">
      <alignment horizontal="right" vertical="center"/>
    </xf>
    <xf numFmtId="182" fontId="27" fillId="0" borderId="21" xfId="22" applyNumberFormat="1" applyFont="1" applyBorder="1" applyAlignment="1">
      <alignment horizontal="right" vertical="center"/>
    </xf>
    <xf numFmtId="182" fontId="27" fillId="0" borderId="27" xfId="22" applyNumberFormat="1" applyFont="1" applyBorder="1" applyAlignment="1">
      <alignment horizontal="right" vertical="center"/>
    </xf>
    <xf numFmtId="182" fontId="27" fillId="0" borderId="26" xfId="25" applyNumberFormat="1" applyFont="1" applyBorder="1" applyAlignment="1">
      <alignment horizontal="right" vertical="center"/>
    </xf>
    <xf numFmtId="182" fontId="27" fillId="19" borderId="29" xfId="22" applyNumberFormat="1" applyFont="1" applyFill="1" applyBorder="1" applyAlignment="1">
      <alignment horizontal="right" vertical="center"/>
    </xf>
    <xf numFmtId="182" fontId="27" fillId="0" borderId="63" xfId="22" applyNumberFormat="1" applyFont="1" applyBorder="1" applyAlignment="1">
      <alignment horizontal="right" vertical="center"/>
    </xf>
    <xf numFmtId="182" fontId="27" fillId="0" borderId="120" xfId="22" applyNumberFormat="1" applyFont="1" applyBorder="1" applyAlignment="1">
      <alignment horizontal="right" vertical="center"/>
    </xf>
    <xf numFmtId="182" fontId="28" fillId="18" borderId="71" xfId="22" applyNumberFormat="1" applyFont="1" applyFill="1" applyBorder="1" applyAlignment="1">
      <alignment horizontal="right" vertical="center"/>
    </xf>
    <xf numFmtId="182" fontId="28" fillId="18" borderId="71" xfId="25" applyNumberFormat="1" applyFont="1" applyFill="1" applyBorder="1" applyAlignment="1">
      <alignment horizontal="right" vertical="center"/>
    </xf>
    <xf numFmtId="182" fontId="28" fillId="18" borderId="87" xfId="22" applyNumberFormat="1" applyFont="1" applyFill="1" applyBorder="1" applyAlignment="1">
      <alignment horizontal="right" vertical="center"/>
    </xf>
    <xf numFmtId="182" fontId="28" fillId="18" borderId="84" xfId="22" applyNumberFormat="1" applyFont="1" applyFill="1" applyBorder="1" applyAlignment="1">
      <alignment horizontal="right" vertical="center"/>
    </xf>
    <xf numFmtId="182" fontId="28" fillId="18" borderId="86" xfId="22" applyNumberFormat="1" applyFont="1" applyFill="1" applyBorder="1" applyAlignment="1">
      <alignment horizontal="right" vertical="center"/>
    </xf>
    <xf numFmtId="182" fontId="52" fillId="12" borderId="84" xfId="22" applyNumberFormat="1" applyFont="1" applyFill="1" applyBorder="1" applyAlignment="1">
      <alignment horizontal="right" vertical="center"/>
    </xf>
    <xf numFmtId="182" fontId="64" fillId="0" borderId="26" xfId="22" applyNumberFormat="1" applyFont="1" applyBorder="1" applyAlignment="1">
      <alignment horizontal="right" vertical="center"/>
    </xf>
    <xf numFmtId="182" fontId="64" fillId="0" borderId="0" xfId="22" applyNumberFormat="1" applyFont="1" applyAlignment="1">
      <alignment horizontal="right" vertical="center"/>
    </xf>
    <xf numFmtId="182" fontId="64" fillId="0" borderId="26" xfId="25" applyNumberFormat="1" applyFont="1" applyBorder="1" applyAlignment="1">
      <alignment horizontal="right" vertical="center"/>
    </xf>
    <xf numFmtId="182" fontId="64" fillId="0" borderId="21" xfId="22" applyNumberFormat="1" applyFont="1" applyBorder="1" applyAlignment="1">
      <alignment horizontal="right" vertical="center"/>
    </xf>
    <xf numFmtId="182" fontId="27" fillId="18" borderId="29" xfId="22" applyNumberFormat="1" applyFont="1" applyFill="1" applyBorder="1" applyAlignment="1">
      <alignment horizontal="right" vertical="center"/>
    </xf>
    <xf numFmtId="182" fontId="64" fillId="18" borderId="0" xfId="22" applyNumberFormat="1" applyFont="1" applyFill="1" applyAlignment="1">
      <alignment horizontal="right" vertical="center"/>
    </xf>
    <xf numFmtId="182" fontId="64" fillId="18" borderId="21" xfId="22" applyNumberFormat="1" applyFont="1" applyFill="1" applyBorder="1" applyAlignment="1">
      <alignment horizontal="right" vertical="center"/>
    </xf>
    <xf numFmtId="182" fontId="64" fillId="18" borderId="26" xfId="22" applyNumberFormat="1" applyFont="1" applyFill="1" applyBorder="1" applyAlignment="1">
      <alignment horizontal="right" vertical="center"/>
    </xf>
    <xf numFmtId="182" fontId="27" fillId="0" borderId="29" xfId="23" applyNumberFormat="1" applyFont="1" applyBorder="1" applyAlignment="1">
      <alignment horizontal="right" vertical="center"/>
    </xf>
    <xf numFmtId="182" fontId="27" fillId="18" borderId="31" xfId="22" applyNumberFormat="1" applyFont="1" applyFill="1" applyBorder="1" applyAlignment="1">
      <alignment horizontal="right" vertical="center"/>
    </xf>
    <xf numFmtId="182" fontId="27" fillId="18" borderId="31" xfId="25" applyNumberFormat="1" applyFont="1" applyFill="1" applyBorder="1" applyAlignment="1">
      <alignment horizontal="right" vertical="center"/>
    </xf>
    <xf numFmtId="182" fontId="27" fillId="18" borderId="30" xfId="22" applyNumberFormat="1" applyFont="1" applyFill="1" applyBorder="1" applyAlignment="1">
      <alignment horizontal="right" vertical="center"/>
    </xf>
    <xf numFmtId="182" fontId="27" fillId="18" borderId="23" xfId="22" applyNumberFormat="1" applyFont="1" applyFill="1" applyBorder="1" applyAlignment="1">
      <alignment horizontal="right" vertical="center"/>
    </xf>
    <xf numFmtId="182" fontId="64" fillId="18" borderId="31" xfId="22" applyNumberFormat="1" applyFont="1" applyFill="1" applyBorder="1" applyAlignment="1">
      <alignment horizontal="right" vertical="center"/>
    </xf>
    <xf numFmtId="182" fontId="27" fillId="18" borderId="34" xfId="22" applyNumberFormat="1" applyFont="1" applyFill="1" applyBorder="1" applyAlignment="1">
      <alignment horizontal="right" vertical="center"/>
    </xf>
    <xf numFmtId="182" fontId="64" fillId="18" borderId="30" xfId="22" applyNumberFormat="1" applyFont="1" applyFill="1" applyBorder="1" applyAlignment="1">
      <alignment horizontal="right" vertical="center"/>
    </xf>
    <xf numFmtId="182" fontId="64" fillId="18" borderId="23" xfId="22" applyNumberFormat="1" applyFont="1" applyFill="1" applyBorder="1" applyAlignment="1">
      <alignment horizontal="right" vertical="center"/>
    </xf>
    <xf numFmtId="182" fontId="27" fillId="0" borderId="13" xfId="22" applyNumberFormat="1" applyFont="1" applyBorder="1" applyAlignment="1">
      <alignment horizontal="right" vertical="center"/>
    </xf>
    <xf numFmtId="182" fontId="27" fillId="0" borderId="44" xfId="22" applyNumberFormat="1" applyFont="1" applyBorder="1" applyAlignment="1">
      <alignment horizontal="right" vertical="center"/>
    </xf>
    <xf numFmtId="182" fontId="27" fillId="0" borderId="7" xfId="22" applyNumberFormat="1" applyFont="1" applyBorder="1" applyAlignment="1">
      <alignment horizontal="right" vertical="center"/>
    </xf>
    <xf numFmtId="182" fontId="27" fillId="0" borderId="66" xfId="22" applyNumberFormat="1" applyFont="1" applyBorder="1" applyAlignment="1">
      <alignment horizontal="right" vertical="center"/>
    </xf>
    <xf numFmtId="182" fontId="64" fillId="0" borderId="31" xfId="22" applyNumberFormat="1" applyFont="1" applyBorder="1" applyAlignment="1">
      <alignment horizontal="right" vertical="center"/>
    </xf>
    <xf numFmtId="182" fontId="64" fillId="0" borderId="30" xfId="22" applyNumberFormat="1" applyFont="1" applyBorder="1" applyAlignment="1">
      <alignment horizontal="right" vertical="center"/>
    </xf>
    <xf numFmtId="182" fontId="64" fillId="0" borderId="23" xfId="22" applyNumberFormat="1" applyFont="1" applyBorder="1" applyAlignment="1">
      <alignment horizontal="right" vertical="center"/>
    </xf>
    <xf numFmtId="182" fontId="65" fillId="0" borderId="31" xfId="22" applyNumberFormat="1" applyFont="1" applyBorder="1" applyAlignment="1">
      <alignment horizontal="right" vertical="center"/>
    </xf>
    <xf numFmtId="1" fontId="28" fillId="0" borderId="24" xfId="22" applyNumberFormat="1" applyFont="1" applyBorder="1" applyAlignment="1">
      <alignment horizontal="centerContinuous" vertical="center"/>
    </xf>
    <xf numFmtId="182" fontId="64" fillId="18" borderId="35" xfId="22" applyNumberFormat="1" applyFont="1" applyFill="1" applyBorder="1" applyAlignment="1">
      <alignment horizontal="right" vertical="center"/>
    </xf>
    <xf numFmtId="182" fontId="27" fillId="18" borderId="68" xfId="25" applyNumberFormat="1" applyFont="1" applyFill="1" applyBorder="1" applyAlignment="1">
      <alignment horizontal="right" vertical="center"/>
    </xf>
    <xf numFmtId="182" fontId="27" fillId="18" borderId="69" xfId="22" applyNumberFormat="1" applyFont="1" applyFill="1" applyBorder="1" applyAlignment="1">
      <alignment horizontal="right" vertical="center"/>
    </xf>
    <xf numFmtId="182" fontId="64" fillId="18" borderId="59" xfId="22" applyNumberFormat="1" applyFont="1" applyFill="1" applyBorder="1" applyAlignment="1">
      <alignment horizontal="right" vertical="center"/>
    </xf>
    <xf numFmtId="182" fontId="64" fillId="18" borderId="90" xfId="25" applyNumberFormat="1" applyFont="1" applyFill="1" applyBorder="1" applyAlignment="1">
      <alignment horizontal="right" vertical="center"/>
    </xf>
    <xf numFmtId="182" fontId="27" fillId="0" borderId="67" xfId="22" applyNumberFormat="1" applyFont="1" applyBorder="1" applyAlignment="1">
      <alignment horizontal="right" vertical="center"/>
    </xf>
    <xf numFmtId="182" fontId="64" fillId="0" borderId="29" xfId="22" applyNumberFormat="1" applyFont="1" applyBorder="1" applyAlignment="1">
      <alignment horizontal="right" vertical="center"/>
    </xf>
    <xf numFmtId="182" fontId="27" fillId="0" borderId="29" xfId="25" applyNumberFormat="1" applyFont="1" applyBorder="1" applyAlignment="1">
      <alignment horizontal="right" vertical="center"/>
    </xf>
    <xf numFmtId="182" fontId="27" fillId="0" borderId="35" xfId="22" applyNumberFormat="1" applyFont="1" applyBorder="1" applyAlignment="1">
      <alignment horizontal="right" vertical="center"/>
    </xf>
    <xf numFmtId="1" fontId="27" fillId="0" borderId="42" xfId="22" applyNumberFormat="1" applyFont="1" applyBorder="1" applyAlignment="1">
      <alignment horizontal="centerContinuous" vertical="center"/>
    </xf>
    <xf numFmtId="182" fontId="65" fillId="18" borderId="71" xfId="22" applyNumberFormat="1" applyFont="1" applyFill="1" applyBorder="1" applyAlignment="1">
      <alignment horizontal="right" vertical="center"/>
    </xf>
    <xf numFmtId="182" fontId="28" fillId="18" borderId="101" xfId="22" applyNumberFormat="1" applyFont="1" applyFill="1" applyBorder="1" applyAlignment="1">
      <alignment horizontal="right" vertical="center"/>
    </xf>
    <xf numFmtId="182" fontId="27" fillId="0" borderId="79" xfId="22" applyNumberFormat="1" applyFont="1" applyBorder="1" applyAlignment="1">
      <alignment horizontal="right" vertical="center"/>
    </xf>
    <xf numFmtId="182" fontId="27" fillId="0" borderId="61" xfId="22" applyNumberFormat="1" applyFont="1" applyBorder="1" applyAlignment="1">
      <alignment horizontal="right" vertical="center"/>
    </xf>
    <xf numFmtId="182" fontId="64" fillId="0" borderId="61" xfId="22" applyNumberFormat="1" applyFont="1" applyBorder="1" applyAlignment="1">
      <alignment horizontal="right" vertical="center"/>
    </xf>
    <xf numFmtId="182" fontId="27" fillId="0" borderId="80" xfId="22" applyNumberFormat="1" applyFont="1" applyBorder="1" applyAlignment="1">
      <alignment horizontal="right" vertical="center"/>
    </xf>
    <xf numFmtId="182" fontId="64" fillId="0" borderId="81" xfId="22" applyNumberFormat="1" applyFont="1" applyBorder="1" applyAlignment="1">
      <alignment horizontal="right" vertical="center"/>
    </xf>
    <xf numFmtId="182" fontId="27" fillId="0" borderId="81" xfId="22" applyNumberFormat="1" applyFont="1" applyBorder="1" applyAlignment="1">
      <alignment horizontal="right" vertical="center"/>
    </xf>
    <xf numFmtId="182" fontId="64" fillId="0" borderId="79" xfId="22" applyNumberFormat="1" applyFont="1" applyBorder="1" applyAlignment="1">
      <alignment horizontal="right" vertical="center"/>
    </xf>
    <xf numFmtId="1" fontId="27" fillId="0" borderId="18" xfId="22" applyNumberFormat="1" applyFont="1" applyBorder="1" applyAlignment="1">
      <alignment horizontal="centerContinuous" vertical="center"/>
    </xf>
    <xf numFmtId="182" fontId="64" fillId="12" borderId="0" xfId="22" applyNumberFormat="1" applyFont="1" applyFill="1" applyAlignment="1">
      <alignment horizontal="right" vertical="center"/>
    </xf>
    <xf numFmtId="182" fontId="64" fillId="12" borderId="29" xfId="22" applyNumberFormat="1" applyFont="1" applyFill="1" applyBorder="1" applyAlignment="1">
      <alignment horizontal="right" vertical="center"/>
    </xf>
    <xf numFmtId="182" fontId="64" fillId="12" borderId="27" xfId="22" applyNumberFormat="1" applyFont="1" applyFill="1" applyBorder="1" applyAlignment="1">
      <alignment horizontal="right" vertical="center"/>
    </xf>
    <xf numFmtId="0" fontId="27" fillId="12" borderId="20" xfId="22" applyFont="1" applyFill="1" applyBorder="1" applyAlignment="1">
      <alignment horizontal="centerContinuous" vertical="center"/>
    </xf>
    <xf numFmtId="182" fontId="27" fillId="0" borderId="82" xfId="22" applyNumberFormat="1" applyFont="1" applyBorder="1" applyAlignment="1">
      <alignment horizontal="right" vertical="center"/>
    </xf>
    <xf numFmtId="182" fontId="64" fillId="0" borderId="27" xfId="22" applyNumberFormat="1" applyFont="1" applyBorder="1" applyAlignment="1">
      <alignment horizontal="right" vertical="center"/>
    </xf>
    <xf numFmtId="182" fontId="64" fillId="0" borderId="13" xfId="22" applyNumberFormat="1" applyFont="1" applyBorder="1" applyAlignment="1">
      <alignment horizontal="right" vertical="center"/>
    </xf>
    <xf numFmtId="0" fontId="27" fillId="0" borderId="20" xfId="22" applyFont="1" applyBorder="1" applyAlignment="1">
      <alignment horizontal="centerContinuous" vertical="center"/>
    </xf>
    <xf numFmtId="182" fontId="64" fillId="12" borderId="13" xfId="22" applyNumberFormat="1" applyFont="1" applyFill="1" applyBorder="1" applyAlignment="1">
      <alignment horizontal="right" vertical="center"/>
    </xf>
    <xf numFmtId="182" fontId="64" fillId="12" borderId="26" xfId="22" applyNumberFormat="1" applyFont="1" applyFill="1" applyBorder="1" applyAlignment="1">
      <alignment horizontal="right" vertical="center"/>
    </xf>
    <xf numFmtId="182" fontId="64" fillId="14" borderId="13" xfId="22" applyNumberFormat="1" applyFont="1" applyFill="1" applyBorder="1" applyAlignment="1">
      <alignment horizontal="right" vertical="center"/>
    </xf>
    <xf numFmtId="182" fontId="27" fillId="14" borderId="0" xfId="22" applyNumberFormat="1" applyFont="1" applyFill="1" applyAlignment="1">
      <alignment horizontal="right" vertical="center"/>
    </xf>
    <xf numFmtId="182" fontId="64" fillId="18" borderId="29" xfId="22" applyNumberFormat="1" applyFont="1" applyFill="1" applyBorder="1" applyAlignment="1">
      <alignment horizontal="right" vertical="center"/>
    </xf>
    <xf numFmtId="182" fontId="64" fillId="0" borderId="46" xfId="22" applyNumberFormat="1" applyFont="1" applyBorder="1" applyAlignment="1">
      <alignment horizontal="right" vertical="center"/>
    </xf>
    <xf numFmtId="182" fontId="64" fillId="0" borderId="63" xfId="22" applyNumberFormat="1" applyFont="1" applyBorder="1" applyAlignment="1">
      <alignment horizontal="right" vertical="center"/>
    </xf>
    <xf numFmtId="182" fontId="27" fillId="0" borderId="83" xfId="22" applyNumberFormat="1" applyFont="1" applyBorder="1" applyAlignment="1">
      <alignment horizontal="right" vertical="center"/>
    </xf>
    <xf numFmtId="1" fontId="27" fillId="0" borderId="70" xfId="22" applyNumberFormat="1" applyFont="1" applyBorder="1" applyAlignment="1">
      <alignment horizontal="centerContinuous" vertical="center"/>
    </xf>
    <xf numFmtId="182" fontId="64" fillId="18" borderId="9" xfId="22" applyNumberFormat="1" applyFont="1" applyFill="1" applyBorder="1" applyAlignment="1">
      <alignment horizontal="right" vertical="center"/>
    </xf>
    <xf numFmtId="182" fontId="27" fillId="18" borderId="9" xfId="25" applyNumberFormat="1" applyFont="1" applyFill="1" applyBorder="1" applyAlignment="1">
      <alignment horizontal="right" vertical="center"/>
    </xf>
    <xf numFmtId="182" fontId="27" fillId="18" borderId="44" xfId="22" applyNumberFormat="1" applyFont="1" applyFill="1" applyBorder="1" applyAlignment="1">
      <alignment horizontal="right" vertical="center"/>
    </xf>
    <xf numFmtId="182" fontId="64" fillId="18" borderId="3" xfId="22" applyNumberFormat="1" applyFont="1" applyFill="1" applyBorder="1" applyAlignment="1">
      <alignment horizontal="right" vertical="center"/>
    </xf>
    <xf numFmtId="182" fontId="64" fillId="18" borderId="62" xfId="22" applyNumberFormat="1" applyFont="1" applyFill="1" applyBorder="1" applyAlignment="1">
      <alignment horizontal="right" vertical="center"/>
    </xf>
    <xf numFmtId="182" fontId="64" fillId="18" borderId="45" xfId="22" applyNumberFormat="1" applyFont="1" applyFill="1" applyBorder="1" applyAlignment="1">
      <alignment horizontal="right" vertical="center"/>
    </xf>
    <xf numFmtId="182" fontId="27" fillId="18" borderId="45" xfId="25" applyNumberFormat="1" applyFont="1" applyFill="1" applyBorder="1" applyAlignment="1">
      <alignment horizontal="right" vertical="center"/>
    </xf>
    <xf numFmtId="182" fontId="64" fillId="18" borderId="66" xfId="22" applyNumberFormat="1" applyFont="1" applyFill="1" applyBorder="1" applyAlignment="1">
      <alignment horizontal="right" vertical="center"/>
    </xf>
    <xf numFmtId="182" fontId="64" fillId="18" borderId="58" xfId="22" applyNumberFormat="1" applyFont="1" applyFill="1" applyBorder="1" applyAlignment="1">
      <alignment horizontal="right" vertical="center"/>
    </xf>
    <xf numFmtId="182" fontId="64" fillId="18" borderId="63" xfId="22" applyNumberFormat="1" applyFont="1" applyFill="1" applyBorder="1" applyAlignment="1">
      <alignment horizontal="right" vertical="center"/>
    </xf>
    <xf numFmtId="182" fontId="27" fillId="0" borderId="43" xfId="22" applyNumberFormat="1" applyFont="1" applyBorder="1" applyAlignment="1">
      <alignment horizontal="right" vertical="center"/>
    </xf>
    <xf numFmtId="182" fontId="27" fillId="0" borderId="9" xfId="22" applyNumberFormat="1" applyFont="1" applyBorder="1" applyAlignment="1">
      <alignment horizontal="right" vertical="center"/>
    </xf>
    <xf numFmtId="182" fontId="64" fillId="0" borderId="34" xfId="22" applyNumberFormat="1" applyFont="1" applyBorder="1" applyAlignment="1">
      <alignment horizontal="right" vertical="center"/>
    </xf>
    <xf numFmtId="182" fontId="64" fillId="18" borderId="47" xfId="22" applyNumberFormat="1" applyFont="1" applyFill="1" applyBorder="1" applyAlignment="1">
      <alignment horizontal="right" vertical="center"/>
    </xf>
    <xf numFmtId="182" fontId="27" fillId="18" borderId="35" xfId="25" applyNumberFormat="1" applyFont="1" applyFill="1" applyBorder="1" applyAlignment="1">
      <alignment horizontal="right" vertical="center"/>
    </xf>
    <xf numFmtId="182" fontId="27" fillId="18" borderId="59" xfId="22" applyNumberFormat="1" applyFont="1" applyFill="1" applyBorder="1" applyAlignment="1">
      <alignment horizontal="right" vertical="center"/>
    </xf>
    <xf numFmtId="182" fontId="64" fillId="18" borderId="60" xfId="22" applyNumberFormat="1" applyFont="1" applyFill="1" applyBorder="1" applyAlignment="1">
      <alignment horizontal="right" vertical="center"/>
    </xf>
    <xf numFmtId="182" fontId="27" fillId="0" borderId="45" xfId="22" applyNumberFormat="1" applyFont="1" applyBorder="1" applyAlignment="1">
      <alignment horizontal="right" vertical="center"/>
    </xf>
    <xf numFmtId="182" fontId="27" fillId="0" borderId="103" xfId="22" applyNumberFormat="1" applyFont="1" applyBorder="1" applyAlignment="1">
      <alignment horizontal="right" vertical="center"/>
    </xf>
    <xf numFmtId="182" fontId="64" fillId="0" borderId="50" xfId="22" applyNumberFormat="1" applyFont="1" applyBorder="1" applyAlignment="1">
      <alignment horizontal="right" vertical="center"/>
    </xf>
    <xf numFmtId="182" fontId="27" fillId="0" borderId="100" xfId="22" applyNumberFormat="1" applyFont="1" applyBorder="1" applyAlignment="1">
      <alignment horizontal="right" vertical="center"/>
    </xf>
    <xf numFmtId="182" fontId="59" fillId="0" borderId="26" xfId="22" applyNumberFormat="1" applyFont="1" applyBorder="1" applyAlignment="1">
      <alignment horizontal="right" vertical="center"/>
    </xf>
    <xf numFmtId="1" fontId="27" fillId="0" borderId="51" xfId="22" applyNumberFormat="1" applyFont="1" applyBorder="1" applyAlignment="1">
      <alignment horizontal="centerContinuous" vertical="center"/>
    </xf>
    <xf numFmtId="182" fontId="27" fillId="18" borderId="52" xfId="25" applyNumberFormat="1" applyFont="1" applyFill="1" applyBorder="1" applyAlignment="1">
      <alignment horizontal="right" vertical="center"/>
    </xf>
    <xf numFmtId="182" fontId="64" fillId="18" borderId="64" xfId="22" applyNumberFormat="1" applyFont="1" applyFill="1" applyBorder="1" applyAlignment="1">
      <alignment horizontal="right" vertical="center"/>
    </xf>
    <xf numFmtId="183" fontId="27" fillId="0" borderId="15" xfId="22" applyNumberFormat="1" applyFont="1" applyBorder="1"/>
    <xf numFmtId="0" fontId="7" fillId="0" borderId="15" xfId="22" applyFont="1" applyBorder="1"/>
    <xf numFmtId="0" fontId="27" fillId="0" borderId="15" xfId="22" applyFont="1" applyBorder="1" applyAlignment="1">
      <alignment horizontal="right"/>
    </xf>
    <xf numFmtId="183" fontId="27" fillId="0" borderId="15" xfId="22" applyNumberFormat="1" applyFont="1" applyBorder="1" applyAlignment="1">
      <alignment horizontal="center"/>
    </xf>
    <xf numFmtId="183" fontId="7" fillId="0" borderId="15" xfId="22" applyNumberFormat="1" applyFont="1" applyBorder="1"/>
    <xf numFmtId="183" fontId="7" fillId="0" borderId="121" xfId="22" applyNumberFormat="1" applyFont="1" applyBorder="1"/>
    <xf numFmtId="0" fontId="27" fillId="0" borderId="0" xfId="22" applyFont="1"/>
    <xf numFmtId="0" fontId="29" fillId="0" borderId="15" xfId="22" applyFont="1" applyBorder="1"/>
    <xf numFmtId="0" fontId="7" fillId="0" borderId="0" xfId="22" applyFont="1"/>
    <xf numFmtId="0" fontId="66" fillId="0" borderId="0" xfId="22" applyFont="1" applyAlignment="1">
      <alignment horizontal="right"/>
    </xf>
    <xf numFmtId="14" fontId="66" fillId="0" borderId="15" xfId="24" applyNumberFormat="1" applyFont="1" applyBorder="1" applyAlignment="1" applyProtection="1">
      <alignment horizontal="centerContinuous"/>
      <protection locked="0"/>
    </xf>
    <xf numFmtId="0" fontId="29" fillId="0" borderId="0" xfId="22" applyFont="1" applyAlignment="1">
      <alignment horizontal="centerContinuous"/>
    </xf>
    <xf numFmtId="0" fontId="29" fillId="0" borderId="53" xfId="22" applyFont="1" applyBorder="1"/>
    <xf numFmtId="183" fontId="7" fillId="0" borderId="54" xfId="22" applyNumberFormat="1" applyFont="1" applyBorder="1"/>
    <xf numFmtId="183" fontId="7" fillId="0" borderId="54" xfId="22" applyNumberFormat="1" applyFont="1" applyBorder="1" applyAlignment="1">
      <alignment horizontal="right"/>
    </xf>
    <xf numFmtId="183" fontId="27" fillId="0" borderId="54" xfId="22" applyNumberFormat="1" applyFont="1" applyBorder="1"/>
    <xf numFmtId="0" fontId="7" fillId="0" borderId="54" xfId="22" applyFont="1" applyBorder="1"/>
    <xf numFmtId="0" fontId="26" fillId="0" borderId="54" xfId="22" applyBorder="1"/>
    <xf numFmtId="183" fontId="7" fillId="0" borderId="56" xfId="22" applyNumberFormat="1" applyFont="1" applyBorder="1"/>
    <xf numFmtId="183" fontId="27" fillId="0" borderId="54" xfId="22" applyNumberFormat="1" applyFont="1" applyBorder="1" applyAlignment="1">
      <alignment horizontal="right"/>
    </xf>
    <xf numFmtId="0" fontId="29" fillId="0" borderId="54" xfId="22" applyFont="1" applyBorder="1"/>
    <xf numFmtId="0" fontId="29" fillId="0" borderId="56" xfId="22" applyFont="1" applyBorder="1"/>
    <xf numFmtId="209" fontId="25" fillId="0" borderId="97" xfId="33" applyNumberFormat="1" applyFont="1" applyBorder="1" applyAlignment="1">
      <alignment horizontal="center" textRotation="90"/>
    </xf>
    <xf numFmtId="209" fontId="25" fillId="20" borderId="55" xfId="33" applyNumberFormat="1" applyFont="1" applyFill="1" applyBorder="1" applyAlignment="1">
      <alignment horizontal="center" textRotation="90"/>
    </xf>
    <xf numFmtId="209" fontId="25" fillId="0" borderId="92" xfId="33" applyNumberFormat="1" applyFont="1" applyBorder="1" applyAlignment="1">
      <alignment horizontal="center" textRotation="90"/>
    </xf>
    <xf numFmtId="209" fontId="25" fillId="0" borderId="92" xfId="33" applyNumberFormat="1" applyFont="1" applyBorder="1" applyAlignment="1">
      <alignment horizontal="center" textRotation="90" wrapText="1"/>
    </xf>
    <xf numFmtId="209" fontId="25" fillId="0" borderId="39" xfId="33" applyNumberFormat="1" applyFont="1" applyBorder="1" applyAlignment="1">
      <alignment horizontal="center" textRotation="90"/>
    </xf>
    <xf numFmtId="209" fontId="25" fillId="20" borderId="39" xfId="33" applyNumberFormat="1" applyFont="1" applyFill="1" applyBorder="1" applyAlignment="1">
      <alignment horizontal="center" textRotation="90"/>
    </xf>
    <xf numFmtId="209" fontId="25" fillId="0" borderId="55" xfId="33" applyNumberFormat="1" applyFont="1" applyBorder="1" applyAlignment="1">
      <alignment horizontal="center" textRotation="90" wrapText="1"/>
    </xf>
    <xf numFmtId="211" fontId="0" fillId="0" borderId="14" xfId="0" applyNumberFormat="1" applyBorder="1"/>
    <xf numFmtId="211" fontId="0" fillId="0" borderId="15" xfId="0" applyNumberFormat="1" applyBorder="1"/>
    <xf numFmtId="211" fontId="0" fillId="0" borderId="107" xfId="0" applyNumberFormat="1" applyBorder="1"/>
    <xf numFmtId="211" fontId="0" fillId="0" borderId="19" xfId="0" applyNumberFormat="1" applyBorder="1"/>
    <xf numFmtId="211" fontId="0" fillId="0" borderId="0" xfId="0" applyNumberFormat="1"/>
    <xf numFmtId="211" fontId="0" fillId="0" borderId="108" xfId="0" applyNumberFormat="1" applyBorder="1"/>
    <xf numFmtId="211" fontId="0" fillId="12" borderId="7" xfId="0" applyNumberFormat="1" applyFill="1" applyBorder="1"/>
    <xf numFmtId="211" fontId="0" fillId="12" borderId="30" xfId="0" applyNumberFormat="1" applyFill="1" applyBorder="1"/>
    <xf numFmtId="211" fontId="0" fillId="12" borderId="124" xfId="0" applyNumberFormat="1" applyFill="1" applyBorder="1"/>
    <xf numFmtId="211" fontId="0" fillId="12" borderId="84" xfId="0" applyNumberFormat="1" applyFill="1" applyBorder="1"/>
    <xf numFmtId="211" fontId="0" fillId="12" borderId="125" xfId="0" applyNumberFormat="1" applyFill="1" applyBorder="1"/>
    <xf numFmtId="211" fontId="0" fillId="12" borderId="58" xfId="0" applyNumberFormat="1" applyFill="1" applyBorder="1"/>
    <xf numFmtId="211" fontId="0" fillId="12" borderId="126" xfId="0" applyNumberFormat="1" applyFill="1" applyBorder="1"/>
    <xf numFmtId="211" fontId="0" fillId="0" borderId="30" xfId="0" applyNumberFormat="1" applyBorder="1"/>
    <xf numFmtId="211" fontId="0" fillId="0" borderId="124" xfId="0" applyNumberFormat="1" applyBorder="1"/>
    <xf numFmtId="211" fontId="0" fillId="0" borderId="22" xfId="0" applyNumberFormat="1" applyBorder="1"/>
    <xf numFmtId="211" fontId="0" fillId="12" borderId="14" xfId="0" applyNumberFormat="1" applyFill="1" applyBorder="1"/>
    <xf numFmtId="211" fontId="0" fillId="12" borderId="15" xfId="0" applyNumberFormat="1" applyFill="1" applyBorder="1"/>
    <xf numFmtId="211" fontId="0" fillId="12" borderId="107" xfId="0" applyNumberFormat="1" applyFill="1" applyBorder="1"/>
    <xf numFmtId="211" fontId="0" fillId="0" borderId="38" xfId="0" applyNumberFormat="1" applyBorder="1"/>
    <xf numFmtId="211" fontId="0" fillId="0" borderId="54" xfId="0" applyNumberFormat="1" applyBorder="1"/>
    <xf numFmtId="211" fontId="0" fillId="0" borderId="109" xfId="0" applyNumberFormat="1" applyBorder="1"/>
    <xf numFmtId="0" fontId="0" fillId="0" borderId="0" xfId="0" applyBorder="1"/>
    <xf numFmtId="0" fontId="47" fillId="0" borderId="0" xfId="0" applyFont="1" applyBorder="1" applyAlignment="1">
      <alignment horizontal="center" vertical="center"/>
    </xf>
    <xf numFmtId="0" fontId="61" fillId="0" borderId="0" xfId="0" applyFont="1"/>
    <xf numFmtId="0" fontId="68" fillId="0" borderId="0" xfId="25" quotePrefix="1" applyFont="1" applyBorder="1" applyAlignment="1">
      <alignment horizontal="center" vertical="center" textRotation="180"/>
    </xf>
    <xf numFmtId="211" fontId="0" fillId="0" borderId="121" xfId="0" applyNumberFormat="1" applyBorder="1"/>
    <xf numFmtId="0" fontId="0" fillId="0" borderId="125" xfId="0" applyBorder="1"/>
    <xf numFmtId="176" fontId="0" fillId="0" borderId="0" xfId="0" applyNumberFormat="1"/>
    <xf numFmtId="0" fontId="0" fillId="0" borderId="0" xfId="0" applyFill="1" applyBorder="1"/>
    <xf numFmtId="0" fontId="1" fillId="0" borderId="0" xfId="25" quotePrefix="1" applyFont="1" applyBorder="1" applyAlignment="1">
      <alignment horizontal="center" vertical="center" textRotation="180"/>
    </xf>
    <xf numFmtId="184" fontId="58" fillId="0" borderId="0" xfId="0" applyNumberFormat="1" applyFont="1"/>
    <xf numFmtId="0" fontId="58" fillId="0" borderId="0" xfId="25" applyFont="1"/>
    <xf numFmtId="212" fontId="3" fillId="0" borderId="0" xfId="0" applyNumberFormat="1" applyFont="1" applyAlignment="1">
      <alignment horizontal="right" indent="2"/>
    </xf>
    <xf numFmtId="184" fontId="0" fillId="0" borderId="0" xfId="0" applyNumberFormat="1" applyAlignment="1">
      <alignment horizontal="left" indent="1"/>
    </xf>
    <xf numFmtId="182" fontId="21" fillId="0" borderId="34" xfId="25" applyNumberFormat="1" applyFont="1" applyFill="1" applyBorder="1" applyAlignment="1">
      <alignment horizontal="right" vertical="center"/>
    </xf>
    <xf numFmtId="214" fontId="3" fillId="0" borderId="0" xfId="0" applyNumberFormat="1" applyFont="1" applyBorder="1"/>
    <xf numFmtId="215" fontId="3" fillId="0" borderId="0" xfId="0" applyNumberFormat="1" applyFont="1" applyBorder="1" applyAlignment="1">
      <alignment horizontal="right"/>
    </xf>
    <xf numFmtId="191" fontId="21" fillId="0" borderId="0" xfId="0" applyNumberFormat="1" applyFont="1" applyFill="1" applyAlignment="1">
      <alignment horizontal="right"/>
    </xf>
    <xf numFmtId="2" fontId="21" fillId="0" borderId="0" xfId="0" applyNumberFormat="1" applyFont="1" applyFill="1" applyAlignment="1">
      <alignment horizontal="right"/>
    </xf>
    <xf numFmtId="216" fontId="21" fillId="0" borderId="0" xfId="0" applyNumberFormat="1" applyFont="1" applyFill="1" applyAlignment="1">
      <alignment horizontal="center"/>
    </xf>
    <xf numFmtId="213" fontId="21" fillId="0" borderId="0" xfId="0" applyNumberFormat="1" applyFont="1" applyFill="1" applyAlignment="1">
      <alignment horizontal="center"/>
    </xf>
    <xf numFmtId="0" fontId="3" fillId="0" borderId="0" xfId="0" applyFont="1" applyAlignment="1">
      <alignment vertical="center"/>
    </xf>
    <xf numFmtId="0" fontId="0" fillId="0" borderId="0" xfId="0" applyAlignment="1">
      <alignment horizontal="center"/>
    </xf>
    <xf numFmtId="0" fontId="9" fillId="0" borderId="0" xfId="0" applyFont="1" applyAlignment="1">
      <alignment horizontal="right" vertical="top" wrapText="1"/>
    </xf>
    <xf numFmtId="0" fontId="3" fillId="0" borderId="0" xfId="0" applyFont="1" applyAlignment="1">
      <alignment horizontal="left" wrapText="1"/>
    </xf>
    <xf numFmtId="0" fontId="1" fillId="0" borderId="0" xfId="0" applyFont="1" applyAlignment="1"/>
    <xf numFmtId="0" fontId="2" fillId="0" borderId="0" xfId="0" applyFont="1" applyAlignment="1">
      <alignment horizontal="center"/>
    </xf>
    <xf numFmtId="0" fontId="21" fillId="0" borderId="0" xfId="0" applyFont="1" applyAlignment="1">
      <alignment horizontal="center"/>
    </xf>
    <xf numFmtId="0" fontId="21" fillId="0" borderId="0" xfId="0" applyFont="1" applyBorder="1" applyAlignment="1">
      <alignment horizontal="center"/>
    </xf>
    <xf numFmtId="0" fontId="3" fillId="0" borderId="1" xfId="0" applyFont="1" applyBorder="1" applyAlignment="1">
      <alignment horizontal="center" vertical="center"/>
    </xf>
    <xf numFmtId="0" fontId="21" fillId="0" borderId="4"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0" fillId="0" borderId="0" xfId="0" applyAlignment="1">
      <alignment horizontal="left"/>
    </xf>
    <xf numFmtId="0" fontId="2" fillId="0" borderId="0" xfId="0" applyFont="1" applyAlignment="1">
      <alignment horizontal="center" vertical="center"/>
    </xf>
    <xf numFmtId="0" fontId="1" fillId="0" borderId="0" xfId="0" applyFont="1" applyAlignment="1">
      <alignment horizontal="left"/>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xf>
    <xf numFmtId="0" fontId="3" fillId="0" borderId="30" xfId="0" applyFont="1" applyBorder="1" applyAlignment="1">
      <alignment horizontal="center"/>
    </xf>
    <xf numFmtId="0" fontId="21" fillId="0" borderId="8"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wrapText="1"/>
    </xf>
    <xf numFmtId="0" fontId="1" fillId="0" borderId="5" xfId="0" applyFont="1" applyBorder="1" applyAlignment="1">
      <alignment horizontal="center" vertical="center"/>
    </xf>
    <xf numFmtId="0" fontId="32" fillId="0" borderId="8"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0" fillId="0" borderId="0" xfId="0" applyAlignment="1">
      <alignment horizontal="center"/>
    </xf>
    <xf numFmtId="0" fontId="32" fillId="0" borderId="4" xfId="0" applyFont="1" applyBorder="1" applyAlignment="1">
      <alignment horizontal="center" vertical="center"/>
    </xf>
    <xf numFmtId="0" fontId="3" fillId="0" borderId="0" xfId="0" applyFont="1" applyBorder="1" applyAlignment="1">
      <alignment wrapText="1"/>
    </xf>
    <xf numFmtId="0" fontId="0" fillId="0" borderId="0" xfId="0" applyAlignment="1">
      <alignment wrapText="1"/>
    </xf>
    <xf numFmtId="0" fontId="21" fillId="0" borderId="0" xfId="0" applyFont="1" applyFill="1" applyAlignment="1">
      <alignment horizontal="center"/>
    </xf>
    <xf numFmtId="0" fontId="3" fillId="0" borderId="1" xfId="0" applyFont="1" applyFill="1" applyBorder="1" applyAlignment="1">
      <alignment horizontal="center" vertical="center"/>
    </xf>
    <xf numFmtId="0" fontId="32" fillId="0" borderId="4" xfId="0" applyFont="1" applyFill="1" applyBorder="1" applyAlignment="1">
      <alignment horizontal="center" vertical="center"/>
    </xf>
    <xf numFmtId="0" fontId="2" fillId="0" borderId="0" xfId="0" applyFont="1" applyFill="1" applyAlignment="1">
      <alignment horizontal="center"/>
    </xf>
    <xf numFmtId="0" fontId="21" fillId="0" borderId="0" xfId="0" applyFont="1" applyFill="1" applyBorder="1" applyAlignment="1">
      <alignment horizontal="center"/>
    </xf>
    <xf numFmtId="0" fontId="32" fillId="0" borderId="0" xfId="0" applyFont="1" applyFill="1" applyAlignment="1">
      <alignment horizontal="center"/>
    </xf>
    <xf numFmtId="182" fontId="28" fillId="0" borderId="0" xfId="25" applyNumberFormat="1" applyFont="1" applyAlignment="1">
      <alignment wrapText="1"/>
    </xf>
    <xf numFmtId="0" fontId="28" fillId="0" borderId="14" xfId="25" applyFont="1" applyBorder="1" applyAlignment="1">
      <alignment horizontal="center" vertical="center" textRotation="90"/>
    </xf>
    <xf numFmtId="0" fontId="28" fillId="0" borderId="19" xfId="25" applyFont="1" applyBorder="1" applyAlignment="1">
      <alignment horizontal="center" vertical="center" textRotation="90"/>
    </xf>
    <xf numFmtId="0" fontId="28" fillId="0" borderId="38" xfId="25" applyFont="1" applyBorder="1" applyAlignment="1">
      <alignment horizontal="center" vertical="center" textRotation="90"/>
    </xf>
    <xf numFmtId="0" fontId="27" fillId="0" borderId="2" xfId="25" applyFont="1" applyBorder="1" applyAlignment="1">
      <alignment horizontal="center" vertical="center" textRotation="90"/>
    </xf>
    <xf numFmtId="0" fontId="27" fillId="0" borderId="10" xfId="25" applyFont="1" applyBorder="1" applyAlignment="1">
      <alignment horizontal="center" vertical="center" textRotation="90"/>
    </xf>
    <xf numFmtId="0" fontId="27" fillId="0" borderId="92" xfId="25" applyFont="1" applyBorder="1" applyAlignment="1">
      <alignment horizontal="center" vertical="center" textRotation="90"/>
    </xf>
    <xf numFmtId="0" fontId="27" fillId="0" borderId="106" xfId="25" applyFont="1" applyBorder="1" applyAlignment="1">
      <alignment horizontal="center"/>
    </xf>
    <xf numFmtId="0" fontId="27" fillId="0" borderId="110" xfId="25" applyFont="1" applyBorder="1" applyAlignment="1">
      <alignment horizontal="center"/>
    </xf>
    <xf numFmtId="49" fontId="5" fillId="0" borderId="0" xfId="22" applyNumberFormat="1" applyFont="1" applyAlignment="1">
      <alignment horizontal="center"/>
    </xf>
    <xf numFmtId="0" fontId="28" fillId="0" borderId="98" xfId="22" applyFont="1" applyBorder="1" applyAlignment="1">
      <alignment horizontal="center"/>
    </xf>
    <xf numFmtId="0" fontId="28" fillId="0" borderId="59" xfId="22" applyFont="1" applyBorder="1" applyAlignment="1">
      <alignment horizontal="center"/>
    </xf>
    <xf numFmtId="0" fontId="28" fillId="0" borderId="36" xfId="22" applyFont="1" applyBorder="1" applyAlignment="1">
      <alignment horizontal="center"/>
    </xf>
    <xf numFmtId="0" fontId="28" fillId="0" borderId="117" xfId="25" applyFont="1" applyBorder="1" applyAlignment="1">
      <alignment horizontal="center" vertical="center" textRotation="90"/>
    </xf>
    <xf numFmtId="0" fontId="28" fillId="0" borderId="116" xfId="25" applyFont="1" applyBorder="1" applyAlignment="1">
      <alignment horizontal="center" vertical="center" textRotation="90"/>
    </xf>
    <xf numFmtId="0" fontId="28" fillId="0" borderId="98" xfId="25" applyFont="1" applyBorder="1" applyAlignment="1">
      <alignment horizontal="center"/>
    </xf>
    <xf numFmtId="0" fontId="28" fillId="0" borderId="59" xfId="25" applyFont="1" applyBorder="1" applyAlignment="1">
      <alignment horizontal="center"/>
    </xf>
    <xf numFmtId="0" fontId="28" fillId="0" borderId="36" xfId="25" applyFont="1" applyBorder="1" applyAlignment="1">
      <alignment horizontal="center"/>
    </xf>
    <xf numFmtId="209" fontId="37" fillId="0" borderId="122" xfId="33" applyNumberFormat="1" applyBorder="1" applyAlignment="1">
      <alignment horizontal="center" vertical="center" wrapText="1"/>
    </xf>
    <xf numFmtId="209" fontId="37" fillId="0" borderId="123" xfId="33" applyNumberFormat="1" applyBorder="1" applyAlignment="1">
      <alignment horizontal="center" vertical="center" wrapText="1"/>
    </xf>
    <xf numFmtId="0" fontId="67" fillId="0" borderId="0" xfId="0" applyFont="1" applyBorder="1" applyAlignment="1">
      <alignment horizontal="center" vertical="center"/>
    </xf>
    <xf numFmtId="0" fontId="68" fillId="0" borderId="0" xfId="25" quotePrefix="1" applyFont="1" applyBorder="1" applyAlignment="1">
      <alignment horizontal="center" vertical="center" textRotation="180"/>
    </xf>
    <xf numFmtId="0" fontId="0" fillId="0" borderId="0" xfId="0" applyAlignment="1">
      <alignment textRotation="180"/>
    </xf>
    <xf numFmtId="209" fontId="37" fillId="0" borderId="107" xfId="33" applyNumberFormat="1" applyBorder="1" applyAlignment="1">
      <alignment horizontal="center" textRotation="90" wrapText="1"/>
    </xf>
    <xf numFmtId="0" fontId="0" fillId="0" borderId="108" xfId="0" applyBorder="1" applyAlignment="1">
      <alignment horizontal="center"/>
    </xf>
    <xf numFmtId="0" fontId="0" fillId="0" borderId="109" xfId="0" applyBorder="1" applyAlignment="1">
      <alignment horizontal="center"/>
    </xf>
    <xf numFmtId="0" fontId="46" fillId="0" borderId="107" xfId="26" applyFont="1" applyFill="1" applyBorder="1" applyAlignment="1">
      <alignment horizontal="center" vertical="center" textRotation="90" wrapText="1"/>
    </xf>
    <xf numFmtId="0" fontId="46" fillId="0" borderId="108" xfId="26" applyFont="1" applyFill="1" applyBorder="1" applyAlignment="1">
      <alignment horizontal="center" vertical="center" textRotation="90" wrapText="1"/>
    </xf>
    <xf numFmtId="0" fontId="46" fillId="0" borderId="109" xfId="26" applyFont="1" applyFill="1" applyBorder="1" applyAlignment="1">
      <alignment horizontal="center" vertical="center" textRotation="90" wrapText="1"/>
    </xf>
    <xf numFmtId="209" fontId="37" fillId="0" borderId="54" xfId="33" applyNumberFormat="1" applyBorder="1" applyAlignment="1">
      <alignment horizontal="center" vertical="center"/>
    </xf>
    <xf numFmtId="209" fontId="37" fillId="0" borderId="84" xfId="33" applyNumberFormat="1" applyBorder="1" applyAlignment="1">
      <alignment horizontal="center" vertical="center" wrapText="1"/>
    </xf>
    <xf numFmtId="0" fontId="45" fillId="0" borderId="122" xfId="26" applyFont="1" applyFill="1" applyBorder="1" applyAlignment="1">
      <alignment horizontal="center"/>
    </xf>
    <xf numFmtId="0" fontId="45" fillId="0" borderId="84" xfId="26" applyFont="1" applyFill="1" applyBorder="1" applyAlignment="1">
      <alignment horizontal="center"/>
    </xf>
    <xf numFmtId="0" fontId="45" fillId="0" borderId="123" xfId="26" applyFont="1" applyFill="1" applyBorder="1" applyAlignment="1">
      <alignment horizontal="center"/>
    </xf>
    <xf numFmtId="0" fontId="45" fillId="0" borderId="91" xfId="26" applyFont="1" applyFill="1" applyBorder="1" applyAlignment="1">
      <alignment horizontal="center"/>
    </xf>
    <xf numFmtId="209" fontId="46" fillId="0" borderId="14" xfId="32" applyNumberFormat="1" applyFont="1" applyBorder="1" applyAlignment="1">
      <alignment horizontal="center" vertical="center" wrapText="1"/>
    </xf>
    <xf numFmtId="0" fontId="0" fillId="0" borderId="15" xfId="0" applyBorder="1" applyAlignment="1">
      <alignment vertical="center" wrapText="1"/>
    </xf>
    <xf numFmtId="0" fontId="0" fillId="0" borderId="19" xfId="0" applyBorder="1" applyAlignment="1">
      <alignment vertical="center" wrapText="1"/>
    </xf>
    <xf numFmtId="0" fontId="0" fillId="0" borderId="0" xfId="0" applyAlignment="1">
      <alignment vertical="center" wrapText="1"/>
    </xf>
    <xf numFmtId="0" fontId="0" fillId="0" borderId="38" xfId="0" applyBorder="1" applyAlignment="1">
      <alignment vertical="center" wrapText="1"/>
    </xf>
    <xf numFmtId="0" fontId="0" fillId="0" borderId="54" xfId="0" applyBorder="1" applyAlignment="1">
      <alignment vertical="center" wrapText="1"/>
    </xf>
    <xf numFmtId="209" fontId="25" fillId="0" borderId="107" xfId="32" applyNumberFormat="1" applyFont="1" applyBorder="1" applyAlignment="1">
      <alignment horizontal="center" textRotation="90"/>
    </xf>
    <xf numFmtId="0" fontId="0" fillId="0" borderId="108" xfId="0" applyBorder="1"/>
    <xf numFmtId="0" fontId="0" fillId="0" borderId="109" xfId="0" applyBorder="1"/>
    <xf numFmtId="209" fontId="37" fillId="0" borderId="122" xfId="33" applyNumberFormat="1" applyBorder="1" applyAlignment="1">
      <alignment horizontal="center" vertical="center"/>
    </xf>
    <xf numFmtId="209" fontId="37" fillId="0" borderId="84" xfId="33" applyNumberFormat="1" applyBorder="1" applyAlignment="1">
      <alignment horizontal="center" vertical="center"/>
    </xf>
    <xf numFmtId="209" fontId="37" fillId="0" borderId="123" xfId="33" applyNumberFormat="1" applyBorder="1" applyAlignment="1">
      <alignment horizontal="center" vertical="center"/>
    </xf>
    <xf numFmtId="209" fontId="25" fillId="0" borderId="10" xfId="33" applyNumberFormat="1" applyFont="1" applyBorder="1" applyAlignment="1">
      <alignment horizontal="center" textRotation="90"/>
    </xf>
    <xf numFmtId="209" fontId="25" fillId="0" borderId="92" xfId="33" applyNumberFormat="1" applyFont="1" applyBorder="1" applyAlignment="1">
      <alignment horizontal="center" textRotation="90"/>
    </xf>
    <xf numFmtId="209" fontId="25" fillId="0" borderId="13" xfId="33" applyNumberFormat="1" applyFont="1" applyBorder="1" applyAlignment="1">
      <alignment horizontal="center" textRotation="90"/>
    </xf>
    <xf numFmtId="209" fontId="25" fillId="0" borderId="55" xfId="33" applyNumberFormat="1" applyFont="1" applyBorder="1" applyAlignment="1">
      <alignment horizontal="center" textRotation="90"/>
    </xf>
    <xf numFmtId="0" fontId="3" fillId="0" borderId="57" xfId="0" applyFont="1" applyBorder="1"/>
    <xf numFmtId="0" fontId="32" fillId="0" borderId="8" xfId="0" applyFont="1" applyBorder="1"/>
    <xf numFmtId="0" fontId="3" fillId="0" borderId="8" xfId="0" applyFont="1" applyBorder="1"/>
    <xf numFmtId="0" fontId="32" fillId="0" borderId="39" xfId="0" applyFont="1" applyBorder="1"/>
    <xf numFmtId="0" fontId="5" fillId="0" borderId="0" xfId="0" applyFont="1" applyAlignment="1">
      <alignment horizontal="center"/>
    </xf>
    <xf numFmtId="49" fontId="2" fillId="0" borderId="0" xfId="0" applyNumberFormat="1" applyFont="1" applyAlignment="1">
      <alignment horizontal="center"/>
    </xf>
    <xf numFmtId="0" fontId="0" fillId="0" borderId="0" xfId="0" applyAlignment="1">
      <alignment horizontal="left" wrapText="1"/>
    </xf>
    <xf numFmtId="0" fontId="3" fillId="0" borderId="0" xfId="0" applyFont="1" applyFill="1" applyAlignment="1">
      <alignment wrapText="1"/>
    </xf>
    <xf numFmtId="0" fontId="3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112"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9" xfId="0" applyFont="1" applyFill="1" applyBorder="1" applyAlignment="1">
      <alignment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13" xfId="0" applyFont="1" applyFill="1" applyBorder="1" applyAlignment="1">
      <alignment horizontal="center" vertical="center" wrapText="1"/>
    </xf>
    <xf numFmtId="0" fontId="3" fillId="0" borderId="102" xfId="0" applyFont="1" applyFill="1" applyBorder="1" applyAlignment="1">
      <alignment horizontal="center" vertical="center" wrapText="1"/>
    </xf>
    <xf numFmtId="0" fontId="3" fillId="0" borderId="48" xfId="0" applyFont="1" applyFill="1" applyBorder="1" applyAlignment="1">
      <alignment vertical="center"/>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1" xfId="0" applyFont="1" applyBorder="1" applyAlignment="1">
      <alignment horizontal="center" vertical="center" wrapText="1"/>
    </xf>
    <xf numFmtId="0" fontId="0" fillId="0" borderId="13" xfId="0" applyBorder="1" applyAlignment="1">
      <alignment horizontal="center" vertical="center"/>
    </xf>
    <xf numFmtId="0" fontId="0" fillId="0" borderId="12" xfId="0" applyBorder="1" applyAlignment="1">
      <alignment horizontal="center" vertical="center"/>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1" fillId="0" borderId="13" xfId="25" quotePrefix="1" applyFont="1" applyBorder="1" applyAlignment="1">
      <alignment horizontal="center" vertical="center" textRotation="180"/>
    </xf>
    <xf numFmtId="0" fontId="0" fillId="0" borderId="13" xfId="0" applyBorder="1" applyAlignment="1">
      <alignment horizontal="center" vertical="center" textRotation="180"/>
    </xf>
    <xf numFmtId="0" fontId="3" fillId="0" borderId="2" xfId="25" applyFont="1" applyBorder="1" applyAlignment="1">
      <alignment horizontal="center" vertical="center" wrapText="1"/>
    </xf>
    <xf numFmtId="0" fontId="3" fillId="0" borderId="10" xfId="25" applyFont="1" applyBorder="1" applyAlignment="1">
      <alignment horizontal="center" vertical="center" wrapText="1"/>
    </xf>
    <xf numFmtId="0" fontId="3" fillId="0" borderId="5" xfId="25" applyFont="1" applyBorder="1" applyAlignment="1">
      <alignment horizontal="center" vertical="center" wrapText="1"/>
    </xf>
    <xf numFmtId="0" fontId="2" fillId="0" borderId="0" xfId="25" applyFont="1" applyAlignment="1">
      <alignment horizontal="center"/>
    </xf>
    <xf numFmtId="0" fontId="21" fillId="0" borderId="113" xfId="25" applyFont="1" applyBorder="1" applyAlignment="1">
      <alignment horizontal="center" vertical="center"/>
    </xf>
    <xf numFmtId="0" fontId="21" fillId="0" borderId="114" xfId="25" applyFont="1" applyBorder="1" applyAlignment="1">
      <alignment horizontal="center" vertical="center"/>
    </xf>
    <xf numFmtId="0" fontId="21" fillId="0" borderId="72" xfId="25" applyFont="1" applyBorder="1" applyAlignment="1">
      <alignment horizontal="center" vertical="center"/>
    </xf>
    <xf numFmtId="0" fontId="21" fillId="0" borderId="11" xfId="25" applyFont="1" applyBorder="1" applyAlignment="1">
      <alignment horizontal="center" vertical="center"/>
    </xf>
    <xf numFmtId="0" fontId="21" fillId="0" borderId="3" xfId="25" applyFont="1" applyBorder="1" applyAlignment="1">
      <alignment horizontal="center" vertical="center"/>
    </xf>
    <xf numFmtId="0" fontId="21" fillId="0" borderId="1" xfId="25" applyFont="1" applyBorder="1" applyAlignment="1">
      <alignment horizontal="center" vertical="center"/>
    </xf>
    <xf numFmtId="0" fontId="3" fillId="0" borderId="7" xfId="25" applyFont="1" applyBorder="1" applyAlignment="1">
      <alignment horizontal="center"/>
    </xf>
    <xf numFmtId="0" fontId="3" fillId="0" borderId="30" xfId="25" applyFont="1" applyBorder="1" applyAlignment="1">
      <alignment horizontal="center"/>
    </xf>
    <xf numFmtId="0" fontId="3" fillId="0" borderId="32" xfId="25" applyFont="1" applyBorder="1" applyAlignment="1">
      <alignment horizontal="center"/>
    </xf>
    <xf numFmtId="0" fontId="21" fillId="0" borderId="98" xfId="25" applyFont="1" applyBorder="1" applyAlignment="1">
      <alignment horizontal="center" vertical="center"/>
    </xf>
    <xf numFmtId="0" fontId="21" fillId="0" borderId="59" xfId="25" applyFont="1" applyBorder="1" applyAlignment="1">
      <alignment horizontal="center" vertical="center"/>
    </xf>
    <xf numFmtId="0" fontId="21" fillId="0" borderId="36" xfId="25" applyFont="1" applyBorder="1" applyAlignment="1">
      <alignment horizontal="center" vertical="center"/>
    </xf>
    <xf numFmtId="0" fontId="3" fillId="0" borderId="111" xfId="25" applyFont="1" applyBorder="1" applyAlignment="1">
      <alignment horizontal="center" vertical="center"/>
    </xf>
    <xf numFmtId="0" fontId="3" fillId="0" borderId="110" xfId="25" applyFont="1" applyBorder="1" applyAlignment="1">
      <alignment horizontal="center" vertical="center"/>
    </xf>
    <xf numFmtId="0" fontId="69" fillId="0" borderId="0" xfId="0" applyFont="1" applyAlignment="1">
      <alignment horizontal="center" vertical="top" wrapText="1"/>
    </xf>
    <xf numFmtId="0" fontId="1" fillId="0" borderId="0" xfId="0" applyFont="1" applyAlignment="1">
      <alignment wrapText="1"/>
    </xf>
    <xf numFmtId="0" fontId="68" fillId="0" borderId="0" xfId="0" applyFont="1" applyAlignment="1"/>
    <xf numFmtId="0" fontId="1" fillId="0" borderId="0" xfId="0" applyFont="1" applyAlignment="1">
      <alignment vertical="top" wrapText="1"/>
    </xf>
    <xf numFmtId="0" fontId="2" fillId="0" borderId="0" xfId="0" applyFont="1" applyAlignment="1">
      <alignment vertical="top" wrapText="1"/>
    </xf>
    <xf numFmtId="0" fontId="1" fillId="0" borderId="0" xfId="0" applyFont="1" applyFill="1" applyAlignment="1">
      <alignment wrapText="1"/>
    </xf>
    <xf numFmtId="0" fontId="1" fillId="0" borderId="0" xfId="0" applyFont="1" applyFill="1" applyAlignment="1">
      <alignment vertical="top" wrapText="1"/>
    </xf>
    <xf numFmtId="0" fontId="70" fillId="0" borderId="0" xfId="0" applyFont="1" applyAlignment="1">
      <alignment vertical="center"/>
    </xf>
    <xf numFmtId="0" fontId="1" fillId="0" borderId="0" xfId="0" applyNumberFormat="1" applyFont="1" applyAlignment="1">
      <alignment vertical="top" wrapText="1"/>
    </xf>
    <xf numFmtId="0" fontId="71" fillId="0" borderId="0" xfId="0" applyFont="1" applyAlignment="1">
      <alignment vertical="center"/>
    </xf>
    <xf numFmtId="0" fontId="46" fillId="0" borderId="0" xfId="0" applyFont="1" applyAlignment="1">
      <alignment vertical="center"/>
    </xf>
    <xf numFmtId="0" fontId="68" fillId="0" borderId="0" xfId="0" applyFont="1" applyAlignment="1">
      <alignment horizontal="center"/>
    </xf>
    <xf numFmtId="0" fontId="68" fillId="0" borderId="0" xfId="0" applyFont="1"/>
    <xf numFmtId="0" fontId="68" fillId="0" borderId="0" xfId="0" applyFont="1" applyAlignment="1">
      <alignment vertical="top"/>
    </xf>
    <xf numFmtId="0" fontId="68" fillId="0" borderId="0" xfId="0" applyFont="1" applyAlignment="1">
      <alignment wrapText="1"/>
    </xf>
    <xf numFmtId="0" fontId="2" fillId="0" borderId="0" xfId="0" applyFont="1" applyAlignment="1">
      <alignment wrapText="1"/>
    </xf>
    <xf numFmtId="0" fontId="2" fillId="0" borderId="0" xfId="0" applyFont="1" applyFill="1" applyAlignment="1">
      <alignment vertical="top" wrapText="1"/>
    </xf>
  </cellXfs>
  <cellStyles count="34">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Euro" xfId="19"/>
    <cellStyle name="Euro 2" xfId="30"/>
    <cellStyle name="Standard" xfId="0" builtinId="0"/>
    <cellStyle name="Standard 2" xfId="20"/>
    <cellStyle name="Standard 2 2" xfId="29"/>
    <cellStyle name="Standard 3" xfId="21"/>
    <cellStyle name="Standard 4" xfId="27"/>
    <cellStyle name="Standard 4 2" xfId="31"/>
    <cellStyle name="Standard_]JOULE" xfId="32"/>
    <cellStyle name="Standard_]MENGEN" xfId="33"/>
    <cellStyle name="Standard_CO2_Beisp" xfId="28"/>
    <cellStyle name="Standard_DR-phys.Einheiten" xfId="22"/>
    <cellStyle name="Standard_DR-RÖE" xfId="23"/>
    <cellStyle name="Standard_DR-SKE" xfId="24"/>
    <cellStyle name="Standard_DR-Terajoule" xfId="25"/>
    <cellStyle name="Standard_EBI94" xfId="26"/>
  </cellStyles>
  <dxfs count="0"/>
  <tableStyles count="0" defaultTableStyle="TableStyleMedium2" defaultPivotStyle="PivotStyleLight16"/>
  <colors>
    <mruColors>
      <color rgb="FFFF00FF"/>
      <color rgb="FF6699FF"/>
      <color rgb="FF800000"/>
      <color rgb="FF0066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Source Sans Pro" panose="020B0503030403020204" pitchFamily="34" charset="0"/>
                <a:ea typeface="Arial"/>
                <a:cs typeface="Arial"/>
              </a:defRPr>
            </a:pPr>
            <a:r>
              <a:rPr lang="de-DE" sz="1200">
                <a:latin typeface="Source Sans Pro" panose="020B0503030403020204" pitchFamily="34" charset="0"/>
              </a:rPr>
              <a:t>1. Primärenergieverbrauch nach Energieträgern 
1990 bis 2023
</a:t>
            </a:r>
          </a:p>
        </c:rich>
      </c:tx>
      <c:layout>
        <c:manualLayout>
          <c:xMode val="edge"/>
          <c:yMode val="edge"/>
          <c:x val="0.21586193575871793"/>
          <c:y val="4.3478383695188784E-2"/>
        </c:manualLayout>
      </c:layout>
      <c:overlay val="0"/>
      <c:spPr>
        <a:noFill/>
        <a:ln w="25400">
          <a:noFill/>
        </a:ln>
      </c:spPr>
    </c:title>
    <c:autoTitleDeleted val="0"/>
    <c:plotArea>
      <c:layout>
        <c:manualLayout>
          <c:layoutTarget val="inner"/>
          <c:xMode val="edge"/>
          <c:yMode val="edge"/>
          <c:x val="0.11449026100795663"/>
          <c:y val="0.21227647992487203"/>
          <c:w val="0.79248727541444985"/>
          <c:h val="0.46291617911327515"/>
        </c:manualLayout>
      </c:layout>
      <c:areaChart>
        <c:grouping val="stacked"/>
        <c:varyColors val="0"/>
        <c:ser>
          <c:idx val="0"/>
          <c:order val="0"/>
          <c:tx>
            <c:strRef>
              <c:f>'Daten 1-2'!$B$3</c:f>
              <c:strCache>
                <c:ptCount val="1"/>
                <c:pt idx="0">
                  <c:v>Kohlen</c:v>
                </c:pt>
              </c:strCache>
            </c:strRef>
          </c:tx>
          <c:spPr>
            <a:solidFill>
              <a:srgbClr val="000000"/>
            </a:solidFill>
            <a:ln w="25400">
              <a:noFill/>
            </a:ln>
          </c:spPr>
          <c:cat>
            <c:numRef>
              <c:f>'Daten 1-2'!$A$4:$A$37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1-2'!$B$4:$B$37</c:f>
              <c:numCache>
                <c:formatCode>0.000</c:formatCode>
                <c:ptCount val="34"/>
                <c:pt idx="0">
                  <c:v>233.565</c:v>
                </c:pt>
                <c:pt idx="1">
                  <c:v>164.97300000000001</c:v>
                </c:pt>
                <c:pt idx="2">
                  <c:v>110.854</c:v>
                </c:pt>
                <c:pt idx="3">
                  <c:v>77.507999999999996</c:v>
                </c:pt>
                <c:pt idx="4">
                  <c:v>45.404000000000003</c:v>
                </c:pt>
                <c:pt idx="5">
                  <c:v>28.303000000000001</c:v>
                </c:pt>
                <c:pt idx="6">
                  <c:v>19.331</c:v>
                </c:pt>
                <c:pt idx="7">
                  <c:v>12.525</c:v>
                </c:pt>
                <c:pt idx="8">
                  <c:v>8.718</c:v>
                </c:pt>
                <c:pt idx="9">
                  <c:v>7.9980000000000002</c:v>
                </c:pt>
                <c:pt idx="10">
                  <c:v>6.234</c:v>
                </c:pt>
                <c:pt idx="11">
                  <c:v>5.1239999999999997</c:v>
                </c:pt>
                <c:pt idx="12">
                  <c:v>5.1040000000000001</c:v>
                </c:pt>
                <c:pt idx="13">
                  <c:v>4.5330000000000004</c:v>
                </c:pt>
                <c:pt idx="14">
                  <c:v>4.391</c:v>
                </c:pt>
                <c:pt idx="15">
                  <c:v>4.5796496060000003</c:v>
                </c:pt>
                <c:pt idx="16">
                  <c:v>4.2983023740000004</c:v>
                </c:pt>
                <c:pt idx="17">
                  <c:v>5.2231662390000002</c:v>
                </c:pt>
                <c:pt idx="18">
                  <c:v>5.6028210679999999</c:v>
                </c:pt>
                <c:pt idx="19">
                  <c:v>6.1167027840000001</c:v>
                </c:pt>
                <c:pt idx="20">
                  <c:v>6.4207371860000002</c:v>
                </c:pt>
                <c:pt idx="21">
                  <c:v>6.3834703560000001</c:v>
                </c:pt>
                <c:pt idx="22">
                  <c:v>6.0710982519999996</c:v>
                </c:pt>
                <c:pt idx="23">
                  <c:v>5.431</c:v>
                </c:pt>
                <c:pt idx="24">
                  <c:v>5.2141524080000003</c:v>
                </c:pt>
                <c:pt idx="25">
                  <c:v>4.8116898929999996</c:v>
                </c:pt>
                <c:pt idx="26">
                  <c:v>4.8623453477645224</c:v>
                </c:pt>
                <c:pt idx="27">
                  <c:v>5.1527862795922443</c:v>
                </c:pt>
                <c:pt idx="28">
                  <c:v>6.2410787643050005</c:v>
                </c:pt>
                <c:pt idx="29">
                  <c:v>5.92084620336</c:v>
                </c:pt>
                <c:pt idx="30">
                  <c:v>5.6558187260879995</c:v>
                </c:pt>
                <c:pt idx="31">
                  <c:v>5.8915556475329991</c:v>
                </c:pt>
                <c:pt idx="32">
                  <c:v>5.8719999999999999</c:v>
                </c:pt>
                <c:pt idx="33">
                  <c:v>3.2022992214800006</c:v>
                </c:pt>
              </c:numCache>
            </c:numRef>
          </c:val>
          <c:extLst>
            <c:ext xmlns:c16="http://schemas.microsoft.com/office/drawing/2014/chart" uri="{C3380CC4-5D6E-409C-BE32-E72D297353CC}">
              <c16:uniqueId val="{00000000-6EBE-4D46-80B1-E82F54D87FFB}"/>
            </c:ext>
          </c:extLst>
        </c:ser>
        <c:ser>
          <c:idx val="1"/>
          <c:order val="1"/>
          <c:tx>
            <c:strRef>
              <c:f>'Daten 1-2'!$C$3</c:f>
              <c:strCache>
                <c:ptCount val="1"/>
                <c:pt idx="0">
                  <c:v>Mineralöle</c:v>
                </c:pt>
              </c:strCache>
            </c:strRef>
          </c:tx>
          <c:spPr>
            <a:solidFill>
              <a:srgbClr val="00FFFF"/>
            </a:solidFill>
            <a:ln w="25400">
              <a:noFill/>
            </a:ln>
          </c:spPr>
          <c:cat>
            <c:numRef>
              <c:f>'Daten 1-2'!$A$4:$A$37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1-2'!$C$4:$C$37</c:f>
              <c:numCache>
                <c:formatCode>0.000</c:formatCode>
                <c:ptCount val="34"/>
                <c:pt idx="0">
                  <c:v>55.975999999999999</c:v>
                </c:pt>
                <c:pt idx="1">
                  <c:v>72.375</c:v>
                </c:pt>
                <c:pt idx="2">
                  <c:v>85.668999999999997</c:v>
                </c:pt>
                <c:pt idx="3">
                  <c:v>92.888000000000005</c:v>
                </c:pt>
                <c:pt idx="4">
                  <c:v>99.126999999999995</c:v>
                </c:pt>
                <c:pt idx="5">
                  <c:v>104.788</c:v>
                </c:pt>
                <c:pt idx="6">
                  <c:v>102.908</c:v>
                </c:pt>
                <c:pt idx="7">
                  <c:v>99.878</c:v>
                </c:pt>
                <c:pt idx="8">
                  <c:v>103.249</c:v>
                </c:pt>
                <c:pt idx="9">
                  <c:v>102.877</c:v>
                </c:pt>
                <c:pt idx="10">
                  <c:v>98.680999999999997</c:v>
                </c:pt>
                <c:pt idx="11">
                  <c:v>100.479</c:v>
                </c:pt>
                <c:pt idx="12">
                  <c:v>96.809438576440002</c:v>
                </c:pt>
                <c:pt idx="13">
                  <c:v>93.048766701000005</c:v>
                </c:pt>
                <c:pt idx="14">
                  <c:v>91.491846531891198</c:v>
                </c:pt>
                <c:pt idx="15">
                  <c:v>87.916482036960005</c:v>
                </c:pt>
                <c:pt idx="16">
                  <c:v>87.403347422560003</c:v>
                </c:pt>
                <c:pt idx="17">
                  <c:v>75.256855584999997</c:v>
                </c:pt>
                <c:pt idx="18">
                  <c:v>81.989612051999998</c:v>
                </c:pt>
                <c:pt idx="19">
                  <c:v>79.697462216000005</c:v>
                </c:pt>
                <c:pt idx="20">
                  <c:v>79.304852673999989</c:v>
                </c:pt>
                <c:pt idx="21">
                  <c:v>76.568592468999981</c:v>
                </c:pt>
                <c:pt idx="22">
                  <c:v>76.072259945502765</c:v>
                </c:pt>
                <c:pt idx="23">
                  <c:v>76.995000000000005</c:v>
                </c:pt>
                <c:pt idx="24">
                  <c:v>74.864420990586794</c:v>
                </c:pt>
                <c:pt idx="25">
                  <c:v>74.306503021282495</c:v>
                </c:pt>
                <c:pt idx="26">
                  <c:v>74.478123364932898</c:v>
                </c:pt>
                <c:pt idx="27">
                  <c:v>74.767265133541102</c:v>
                </c:pt>
                <c:pt idx="28">
                  <c:v>74.675397222334865</c:v>
                </c:pt>
                <c:pt idx="29">
                  <c:v>74.797245465677946</c:v>
                </c:pt>
                <c:pt idx="30">
                  <c:v>69.458094971595429</c:v>
                </c:pt>
                <c:pt idx="31">
                  <c:v>68.855433521961288</c:v>
                </c:pt>
                <c:pt idx="32">
                  <c:v>69.150000000000006</c:v>
                </c:pt>
                <c:pt idx="33">
                  <c:v>68.716987719658306</c:v>
                </c:pt>
              </c:numCache>
            </c:numRef>
          </c:val>
          <c:extLst>
            <c:ext xmlns:c16="http://schemas.microsoft.com/office/drawing/2014/chart" uri="{C3380CC4-5D6E-409C-BE32-E72D297353CC}">
              <c16:uniqueId val="{00000001-6EBE-4D46-80B1-E82F54D87FFB}"/>
            </c:ext>
          </c:extLst>
        </c:ser>
        <c:ser>
          <c:idx val="2"/>
          <c:order val="2"/>
          <c:tx>
            <c:strRef>
              <c:f>'Daten 1-2'!$D$3</c:f>
              <c:strCache>
                <c:ptCount val="1"/>
                <c:pt idx="0">
                  <c:v>Gase</c:v>
                </c:pt>
              </c:strCache>
            </c:strRef>
          </c:tx>
          <c:spPr>
            <a:solidFill>
              <a:srgbClr val="FF00FF"/>
            </a:solidFill>
            <a:ln w="25400">
              <a:noFill/>
            </a:ln>
          </c:spPr>
          <c:cat>
            <c:numRef>
              <c:f>'Daten 1-2'!$A$4:$A$37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1-2'!$D$4:$D$37</c:f>
              <c:numCache>
                <c:formatCode>0.000</c:formatCode>
                <c:ptCount val="34"/>
                <c:pt idx="0">
                  <c:v>21.792000000000002</c:v>
                </c:pt>
                <c:pt idx="1">
                  <c:v>18.635999999999999</c:v>
                </c:pt>
                <c:pt idx="2">
                  <c:v>29.106000000000002</c:v>
                </c:pt>
                <c:pt idx="3">
                  <c:v>39.411000000000001</c:v>
                </c:pt>
                <c:pt idx="4">
                  <c:v>45.164000000000001</c:v>
                </c:pt>
                <c:pt idx="5">
                  <c:v>60.65</c:v>
                </c:pt>
                <c:pt idx="6">
                  <c:v>81.11</c:v>
                </c:pt>
                <c:pt idx="7">
                  <c:v>83.366</c:v>
                </c:pt>
                <c:pt idx="8">
                  <c:v>83.816000000000003</c:v>
                </c:pt>
                <c:pt idx="9">
                  <c:v>83.619</c:v>
                </c:pt>
                <c:pt idx="10">
                  <c:v>83.155000000000001</c:v>
                </c:pt>
                <c:pt idx="11">
                  <c:v>86.376999999999995</c:v>
                </c:pt>
                <c:pt idx="12">
                  <c:v>86.647999212111998</c:v>
                </c:pt>
                <c:pt idx="13">
                  <c:v>88.292060572119993</c:v>
                </c:pt>
                <c:pt idx="14">
                  <c:v>89.962828999999999</c:v>
                </c:pt>
                <c:pt idx="15">
                  <c:v>89.962828999999999</c:v>
                </c:pt>
                <c:pt idx="16">
                  <c:v>89.114624527999993</c:v>
                </c:pt>
                <c:pt idx="17">
                  <c:v>83.976375712000007</c:v>
                </c:pt>
                <c:pt idx="18">
                  <c:v>83.238376059000004</c:v>
                </c:pt>
                <c:pt idx="19">
                  <c:v>78.600627280342096</c:v>
                </c:pt>
                <c:pt idx="20">
                  <c:v>80.81724844489473</c:v>
                </c:pt>
                <c:pt idx="21">
                  <c:v>72.009707268947352</c:v>
                </c:pt>
                <c:pt idx="22">
                  <c:v>76.430769973610523</c:v>
                </c:pt>
                <c:pt idx="23">
                  <c:v>77.751999999999995</c:v>
                </c:pt>
                <c:pt idx="24">
                  <c:v>69.771230582000001</c:v>
                </c:pt>
                <c:pt idx="25">
                  <c:v>72.080474097926796</c:v>
                </c:pt>
                <c:pt idx="26">
                  <c:v>78.05576019735507</c:v>
                </c:pt>
                <c:pt idx="27">
                  <c:v>78.241216445164696</c:v>
                </c:pt>
                <c:pt idx="28">
                  <c:v>79.348090065781051</c:v>
                </c:pt>
                <c:pt idx="29">
                  <c:v>76.251251688383348</c:v>
                </c:pt>
                <c:pt idx="30">
                  <c:v>75.864615092512395</c:v>
                </c:pt>
                <c:pt idx="31">
                  <c:v>83.573277659047832</c:v>
                </c:pt>
                <c:pt idx="32">
                  <c:v>75.125</c:v>
                </c:pt>
                <c:pt idx="33">
                  <c:v>70.053260397960699</c:v>
                </c:pt>
              </c:numCache>
            </c:numRef>
          </c:val>
          <c:extLst>
            <c:ext xmlns:c16="http://schemas.microsoft.com/office/drawing/2014/chart" uri="{C3380CC4-5D6E-409C-BE32-E72D297353CC}">
              <c16:uniqueId val="{00000002-6EBE-4D46-80B1-E82F54D87FFB}"/>
            </c:ext>
          </c:extLst>
        </c:ser>
        <c:ser>
          <c:idx val="4"/>
          <c:order val="3"/>
          <c:tx>
            <c:strRef>
              <c:f>'Daten 1-2'!$E$3</c:f>
              <c:strCache>
                <c:ptCount val="1"/>
                <c:pt idx="0">
                  <c:v>Strom</c:v>
                </c:pt>
              </c:strCache>
            </c:strRef>
          </c:tx>
          <c:spPr>
            <a:solidFill>
              <a:srgbClr val="FFFF00"/>
            </a:solidFill>
            <a:ln w="25400">
              <a:noFill/>
            </a:ln>
          </c:spPr>
          <c:cat>
            <c:numRef>
              <c:f>'Daten 1-2'!$A$4:$A$37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1-2'!$E$4:$E$37</c:f>
              <c:numCache>
                <c:formatCode>0.000</c:formatCode>
                <c:ptCount val="34"/>
                <c:pt idx="0">
                  <c:v>41.241999999999997</c:v>
                </c:pt>
                <c:pt idx="1">
                  <c:v>30.105</c:v>
                </c:pt>
                <c:pt idx="2">
                  <c:v>28.911999999999999</c:v>
                </c:pt>
                <c:pt idx="3">
                  <c:v>27.86</c:v>
                </c:pt>
                <c:pt idx="4">
                  <c:v>29.26</c:v>
                </c:pt>
                <c:pt idx="5">
                  <c:v>29.803000000000001</c:v>
                </c:pt>
                <c:pt idx="6">
                  <c:v>27.462</c:v>
                </c:pt>
                <c:pt idx="7">
                  <c:v>26.344000000000001</c:v>
                </c:pt>
                <c:pt idx="8">
                  <c:v>26.408999999999999</c:v>
                </c:pt>
                <c:pt idx="9">
                  <c:v>27.971</c:v>
                </c:pt>
                <c:pt idx="10">
                  <c:v>27.664000000000001</c:v>
                </c:pt>
                <c:pt idx="11">
                  <c:v>28.306000000000001</c:v>
                </c:pt>
                <c:pt idx="12">
                  <c:v>34.973582399999998</c:v>
                </c:pt>
                <c:pt idx="13">
                  <c:v>34.627748133600001</c:v>
                </c:pt>
                <c:pt idx="14">
                  <c:v>27.813834</c:v>
                </c:pt>
                <c:pt idx="15">
                  <c:v>30.463156799999897</c:v>
                </c:pt>
                <c:pt idx="16">
                  <c:v>30.452673600000001</c:v>
                </c:pt>
                <c:pt idx="17">
                  <c:v>29.0598504261595</c:v>
                </c:pt>
                <c:pt idx="18">
                  <c:v>29.624406516000001</c:v>
                </c:pt>
                <c:pt idx="19">
                  <c:v>26.503569288000001</c:v>
                </c:pt>
                <c:pt idx="20">
                  <c:v>28.743957025199997</c:v>
                </c:pt>
                <c:pt idx="21">
                  <c:v>27.788495040000001</c:v>
                </c:pt>
                <c:pt idx="22">
                  <c:v>26.732516400000005</c:v>
                </c:pt>
                <c:pt idx="23">
                  <c:v>25.245000000000001</c:v>
                </c:pt>
                <c:pt idx="24">
                  <c:v>25.002488014905602</c:v>
                </c:pt>
                <c:pt idx="25">
                  <c:v>24.1193324826232</c:v>
                </c:pt>
                <c:pt idx="26">
                  <c:v>22.389404223197999</c:v>
                </c:pt>
                <c:pt idx="27">
                  <c:v>18.331468773675997</c:v>
                </c:pt>
                <c:pt idx="28">
                  <c:v>17.912512912</c:v>
                </c:pt>
                <c:pt idx="29">
                  <c:v>16.784913657599986</c:v>
                </c:pt>
                <c:pt idx="30">
                  <c:v>14.213151323999993</c:v>
                </c:pt>
                <c:pt idx="31">
                  <c:v>19.501763205600014</c:v>
                </c:pt>
                <c:pt idx="32">
                  <c:v>16.599</c:v>
                </c:pt>
                <c:pt idx="33">
                  <c:v>12.668903868684389</c:v>
                </c:pt>
              </c:numCache>
            </c:numRef>
          </c:val>
          <c:extLst>
            <c:ext xmlns:c16="http://schemas.microsoft.com/office/drawing/2014/chart" uri="{C3380CC4-5D6E-409C-BE32-E72D297353CC}">
              <c16:uniqueId val="{00000003-6EBE-4D46-80B1-E82F54D87FFB}"/>
            </c:ext>
          </c:extLst>
        </c:ser>
        <c:ser>
          <c:idx val="5"/>
          <c:order val="4"/>
          <c:tx>
            <c:strRef>
              <c:f>'Daten 1-2'!$F$3</c:f>
              <c:strCache>
                <c:ptCount val="1"/>
                <c:pt idx="0">
                  <c:v>Erneuerbare ET</c:v>
                </c:pt>
              </c:strCache>
            </c:strRef>
          </c:tx>
          <c:spPr>
            <a:solidFill>
              <a:srgbClr val="336666"/>
            </a:solidFill>
            <a:ln w="25400">
              <a:noFill/>
            </a:ln>
          </c:spPr>
          <c:cat>
            <c:numRef>
              <c:f>'Daten 1-2'!$A$4:$A$37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1-2'!$F$4:$F$37</c:f>
              <c:numCache>
                <c:formatCode>0.000</c:formatCode>
                <c:ptCount val="34"/>
                <c:pt idx="0">
                  <c:v>1.9510000000000001</c:v>
                </c:pt>
                <c:pt idx="1">
                  <c:v>1.5189999999999999</c:v>
                </c:pt>
                <c:pt idx="2">
                  <c:v>1.5660000000000001</c:v>
                </c:pt>
                <c:pt idx="3">
                  <c:v>1.3819999999999999</c:v>
                </c:pt>
                <c:pt idx="4">
                  <c:v>2.069</c:v>
                </c:pt>
                <c:pt idx="5">
                  <c:v>2.4</c:v>
                </c:pt>
                <c:pt idx="6">
                  <c:v>2.5089999999999999</c:v>
                </c:pt>
                <c:pt idx="7">
                  <c:v>3.5510000000000002</c:v>
                </c:pt>
                <c:pt idx="8">
                  <c:v>4.1580000000000004</c:v>
                </c:pt>
                <c:pt idx="9">
                  <c:v>4.657</c:v>
                </c:pt>
                <c:pt idx="10">
                  <c:v>7.7839999999999998</c:v>
                </c:pt>
                <c:pt idx="11">
                  <c:v>9.0690000000000008</c:v>
                </c:pt>
                <c:pt idx="12">
                  <c:v>17.195</c:v>
                </c:pt>
                <c:pt idx="13">
                  <c:v>27.857989690589701</c:v>
                </c:pt>
                <c:pt idx="14">
                  <c:v>32.701168456411501</c:v>
                </c:pt>
                <c:pt idx="15">
                  <c:v>34.686775335558302</c:v>
                </c:pt>
                <c:pt idx="16">
                  <c:v>38.721440158132999</c:v>
                </c:pt>
                <c:pt idx="17">
                  <c:v>46.682023569376199</c:v>
                </c:pt>
                <c:pt idx="18">
                  <c:v>47.148090772976097</c:v>
                </c:pt>
                <c:pt idx="19">
                  <c:v>45.710633805471019</c:v>
                </c:pt>
                <c:pt idx="20">
                  <c:v>51.018523847858972</c:v>
                </c:pt>
                <c:pt idx="21">
                  <c:v>51.007591576799996</c:v>
                </c:pt>
                <c:pt idx="22">
                  <c:v>52.351309999999998</c:v>
                </c:pt>
                <c:pt idx="23">
                  <c:v>56.856000000000002</c:v>
                </c:pt>
                <c:pt idx="24">
                  <c:v>53.613968505999999</c:v>
                </c:pt>
                <c:pt idx="25">
                  <c:v>53.698422282159697</c:v>
                </c:pt>
                <c:pt idx="26">
                  <c:v>55.317990258432594</c:v>
                </c:pt>
                <c:pt idx="27">
                  <c:v>60.059561567347401</c:v>
                </c:pt>
                <c:pt idx="28">
                  <c:v>55.589942385918803</c:v>
                </c:pt>
                <c:pt idx="29">
                  <c:v>54.544818889712232</c:v>
                </c:pt>
                <c:pt idx="30">
                  <c:v>58.587993129232736</c:v>
                </c:pt>
                <c:pt idx="31">
                  <c:v>52.855034946804089</c:v>
                </c:pt>
                <c:pt idx="32">
                  <c:v>59.981999999999999</c:v>
                </c:pt>
                <c:pt idx="33">
                  <c:v>61.524945220117431</c:v>
                </c:pt>
              </c:numCache>
            </c:numRef>
          </c:val>
          <c:extLst>
            <c:ext xmlns:c16="http://schemas.microsoft.com/office/drawing/2014/chart" uri="{C3380CC4-5D6E-409C-BE32-E72D297353CC}">
              <c16:uniqueId val="{00000004-6EBE-4D46-80B1-E82F54D87FFB}"/>
            </c:ext>
          </c:extLst>
        </c:ser>
        <c:ser>
          <c:idx val="6"/>
          <c:order val="5"/>
          <c:tx>
            <c:strRef>
              <c:f>'Daten 1-2'!$G$3</c:f>
              <c:strCache>
                <c:ptCount val="1"/>
                <c:pt idx="0">
                  <c:v>Fernwärme</c:v>
                </c:pt>
              </c:strCache>
            </c:strRef>
          </c:tx>
          <c:spPr>
            <a:solidFill>
              <a:srgbClr val="0080C0"/>
            </a:solidFill>
            <a:ln w="25400">
              <a:noFill/>
            </a:ln>
          </c:spPr>
          <c:cat>
            <c:numRef>
              <c:f>'Daten 1-2'!$A$4:$A$37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1-2'!$G$4:$G$37</c:f>
              <c:numCache>
                <c:formatCode>0.000</c:formatCode>
                <c:ptCount val="34"/>
                <c:pt idx="4">
                  <c:v>0.16</c:v>
                </c:pt>
                <c:pt idx="5">
                  <c:v>2.1999999999999999E-2</c:v>
                </c:pt>
                <c:pt idx="6">
                  <c:v>1.6180000000000001</c:v>
                </c:pt>
                <c:pt idx="7">
                  <c:v>1.6659999999999999</c:v>
                </c:pt>
                <c:pt idx="8">
                  <c:v>0.86499999999999999</c:v>
                </c:pt>
                <c:pt idx="9">
                  <c:v>0.75</c:v>
                </c:pt>
                <c:pt idx="10">
                  <c:v>0.56000000000000005</c:v>
                </c:pt>
                <c:pt idx="11">
                  <c:v>0.46899999999999997</c:v>
                </c:pt>
                <c:pt idx="12">
                  <c:v>5.3999999999999999E-2</c:v>
                </c:pt>
                <c:pt idx="13">
                  <c:v>0.36399999999999999</c:v>
                </c:pt>
                <c:pt idx="14">
                  <c:v>0.27100000000000002</c:v>
                </c:pt>
                <c:pt idx="15">
                  <c:v>0.29160000000000003</c:v>
                </c:pt>
                <c:pt idx="16">
                  <c:v>0.27094679999999999</c:v>
                </c:pt>
                <c:pt idx="17">
                  <c:v>0.26585999999999999</c:v>
                </c:pt>
                <c:pt idx="18">
                  <c:v>0.27772920000000001</c:v>
                </c:pt>
                <c:pt idx="19">
                  <c:v>0.30374279999999998</c:v>
                </c:pt>
                <c:pt idx="20">
                  <c:v>0.33955920000000001</c:v>
                </c:pt>
                <c:pt idx="21">
                  <c:v>0.29799720000000002</c:v>
                </c:pt>
                <c:pt idx="22">
                  <c:v>0.31363200000000002</c:v>
                </c:pt>
                <c:pt idx="23">
                  <c:v>0.187</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5-6EBE-4D46-80B1-E82F54D87FFB}"/>
            </c:ext>
          </c:extLst>
        </c:ser>
        <c:ser>
          <c:idx val="7"/>
          <c:order val="6"/>
          <c:tx>
            <c:strRef>
              <c:f>'Daten 1-2'!$H$3</c:f>
              <c:strCache>
                <c:ptCount val="1"/>
                <c:pt idx="0">
                  <c:v>Sonstige</c:v>
                </c:pt>
              </c:strCache>
            </c:strRef>
          </c:tx>
          <c:spPr>
            <a:solidFill>
              <a:srgbClr val="FF0000"/>
            </a:solidFill>
            <a:ln w="25400">
              <a:noFill/>
            </a:ln>
          </c:spPr>
          <c:cat>
            <c:numRef>
              <c:f>'Daten 1-2'!$A$4:$A$37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1-2'!$H$4:$H$37</c:f>
              <c:numCache>
                <c:formatCode>0.000</c:formatCode>
                <c:ptCount val="34"/>
                <c:pt idx="13">
                  <c:v>0.86399999999999999</c:v>
                </c:pt>
                <c:pt idx="14">
                  <c:v>0.54400000000000004</c:v>
                </c:pt>
                <c:pt idx="15">
                  <c:v>0.650667</c:v>
                </c:pt>
                <c:pt idx="16">
                  <c:v>0.36505399999999999</c:v>
                </c:pt>
                <c:pt idx="17">
                  <c:v>1.5061</c:v>
                </c:pt>
                <c:pt idx="18">
                  <c:v>1.724566</c:v>
                </c:pt>
                <c:pt idx="19">
                  <c:v>2.9890020000000002</c:v>
                </c:pt>
                <c:pt idx="20">
                  <c:v>3.0564909999999994</c:v>
                </c:pt>
                <c:pt idx="21">
                  <c:v>3.5471029999999999</c:v>
                </c:pt>
                <c:pt idx="22">
                  <c:v>3.5261960000000006</c:v>
                </c:pt>
                <c:pt idx="23">
                  <c:v>3.8450000000000002</c:v>
                </c:pt>
                <c:pt idx="24">
                  <c:v>3.46249406</c:v>
                </c:pt>
                <c:pt idx="25">
                  <c:v>3.4242937099999997</c:v>
                </c:pt>
                <c:pt idx="26">
                  <c:v>3.7593892799999997</c:v>
                </c:pt>
                <c:pt idx="27">
                  <c:v>4.29462265</c:v>
                </c:pt>
                <c:pt idx="28">
                  <c:v>3.7183389999999998</c:v>
                </c:pt>
                <c:pt idx="29">
                  <c:v>4.5049604999999993</c:v>
                </c:pt>
                <c:pt idx="30">
                  <c:v>4.6232955000000002</c:v>
                </c:pt>
                <c:pt idx="31">
                  <c:v>4.3392065000000004</c:v>
                </c:pt>
                <c:pt idx="32">
                  <c:v>3.7469999999999999</c:v>
                </c:pt>
                <c:pt idx="33">
                  <c:v>3.8040060000000002</c:v>
                </c:pt>
              </c:numCache>
            </c:numRef>
          </c:val>
          <c:extLst>
            <c:ext xmlns:c16="http://schemas.microsoft.com/office/drawing/2014/chart" uri="{C3380CC4-5D6E-409C-BE32-E72D297353CC}">
              <c16:uniqueId val="{00000006-6EBE-4D46-80B1-E82F54D87FFB}"/>
            </c:ext>
          </c:extLst>
        </c:ser>
        <c:dLbls>
          <c:showLegendKey val="0"/>
          <c:showVal val="0"/>
          <c:showCatName val="0"/>
          <c:showSerName val="0"/>
          <c:showPercent val="0"/>
          <c:showBubbleSize val="0"/>
        </c:dLbls>
        <c:axId val="412648944"/>
        <c:axId val="1"/>
      </c:areaChart>
      <c:catAx>
        <c:axId val="41264894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3"/>
        <c:tickMarkSkip val="1"/>
        <c:noMultiLvlLbl val="0"/>
      </c:catAx>
      <c:valAx>
        <c:axId val="1"/>
        <c:scaling>
          <c:orientation val="minMax"/>
          <c:max val="5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412648944"/>
        <c:crossesAt val="1"/>
        <c:crossBetween val="midCat"/>
        <c:majorUnit val="100"/>
      </c:valAx>
      <c:spPr>
        <a:solidFill>
          <a:srgbClr val="FFFFFF"/>
        </a:solidFill>
        <a:ln w="12700">
          <a:solidFill>
            <a:srgbClr val="000000"/>
          </a:solidFill>
          <a:prstDash val="solid"/>
        </a:ln>
      </c:spPr>
    </c:plotArea>
    <c:legend>
      <c:legendPos val="b"/>
      <c:layout>
        <c:manualLayout>
          <c:xMode val="edge"/>
          <c:yMode val="edge"/>
          <c:x val="4.7380228923666702E-2"/>
          <c:y val="0.79452139806412814"/>
          <c:w val="0.89729478557669562"/>
          <c:h val="5.3783603301484129E-2"/>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zero"/>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Source Sans Pro" panose="020B0503030403020204" pitchFamily="34" charset="0"/>
                <a:ea typeface="Arial"/>
                <a:cs typeface="Arial"/>
              </a:defRPr>
            </a:pPr>
            <a:r>
              <a:rPr lang="de-DE" sz="1200">
                <a:latin typeface="Source Sans Pro" panose="020B0503030403020204" pitchFamily="34" charset="0"/>
              </a:rPr>
              <a:t>2. Primärenergie- und Endenergieverbrauch
je 1000 Einwohner 1990 bis 2023</a:t>
            </a:r>
          </a:p>
        </c:rich>
      </c:tx>
      <c:layout>
        <c:manualLayout>
          <c:xMode val="edge"/>
          <c:yMode val="edge"/>
          <c:x val="0.22920201273183394"/>
          <c:y val="5.6824385013026182E-2"/>
        </c:manualLayout>
      </c:layout>
      <c:overlay val="0"/>
      <c:spPr>
        <a:noFill/>
        <a:ln w="25400">
          <a:noFill/>
        </a:ln>
      </c:spPr>
    </c:title>
    <c:autoTitleDeleted val="0"/>
    <c:plotArea>
      <c:layout>
        <c:manualLayout>
          <c:layoutTarget val="inner"/>
          <c:xMode val="edge"/>
          <c:yMode val="edge"/>
          <c:x val="0.12956417395339395"/>
          <c:y val="0.27398287048685888"/>
          <c:w val="0.78354272377320322"/>
          <c:h val="0.45040273437857947"/>
        </c:manualLayout>
      </c:layout>
      <c:lineChart>
        <c:grouping val="standard"/>
        <c:varyColors val="0"/>
        <c:ser>
          <c:idx val="0"/>
          <c:order val="0"/>
          <c:tx>
            <c:strRef>
              <c:f>'Daten 1-2'!$B$41</c:f>
              <c:strCache>
                <c:ptCount val="1"/>
                <c:pt idx="0">
                  <c:v>Primärenergieverbrauch je 1000 Einwohner</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'Daten 1-2'!$A$42:$A$75</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1-2'!$B$42:$B$75</c:f>
              <c:numCache>
                <c:formatCode>0.0</c:formatCode>
                <c:ptCount val="34"/>
                <c:pt idx="0">
                  <c:v>135.80000000000001</c:v>
                </c:pt>
                <c:pt idx="1">
                  <c:v>111.8</c:v>
                </c:pt>
                <c:pt idx="2">
                  <c:v>100.6</c:v>
                </c:pt>
                <c:pt idx="3">
                  <c:v>94.4</c:v>
                </c:pt>
                <c:pt idx="4">
                  <c:v>87.8</c:v>
                </c:pt>
                <c:pt idx="5">
                  <c:v>90.3</c:v>
                </c:pt>
                <c:pt idx="6">
                  <c:v>94.3</c:v>
                </c:pt>
                <c:pt idx="7">
                  <c:v>91.7</c:v>
                </c:pt>
                <c:pt idx="8">
                  <c:v>92</c:v>
                </c:pt>
                <c:pt idx="9">
                  <c:v>92.796570136601602</c:v>
                </c:pt>
                <c:pt idx="10">
                  <c:v>91.789539225344754</c:v>
                </c:pt>
                <c:pt idx="11">
                  <c:v>95.307804180747425</c:v>
                </c:pt>
                <c:pt idx="12">
                  <c:v>100.66052407150383</c:v>
                </c:pt>
                <c:pt idx="13">
                  <c:v>105.17096606126765</c:v>
                </c:pt>
                <c:pt idx="14">
                  <c:v>104.94598114886669</c:v>
                </c:pt>
                <c:pt idx="15">
                  <c:v>106.46527088592927</c:v>
                </c:pt>
                <c:pt idx="16">
                  <c:v>108.4427550398042</c:v>
                </c:pt>
                <c:pt idx="17">
                  <c:v>105.69990530898777</c:v>
                </c:pt>
                <c:pt idx="18">
                  <c:v>110.06688162209903</c:v>
                </c:pt>
                <c:pt idx="19">
                  <c:v>106.63747706493629</c:v>
                </c:pt>
                <c:pt idx="20">
                  <c:v>111.72195808903868</c:v>
                </c:pt>
                <c:pt idx="21">
                  <c:v>108.91209670629685</c:v>
                </c:pt>
                <c:pt idx="22">
                  <c:v>111.26571444353424</c:v>
                </c:pt>
                <c:pt idx="23">
                  <c:v>113.98890883669662</c:v>
                </c:pt>
                <c:pt idx="24">
                  <c:v>107.53589037880096</c:v>
                </c:pt>
                <c:pt idx="25">
                  <c:v>107.08030421648922</c:v>
                </c:pt>
                <c:pt idx="26">
                  <c:v>110.68065131988612</c:v>
                </c:pt>
                <c:pt idx="27">
                  <c:v>111.95907449514178</c:v>
                </c:pt>
                <c:pt idx="28">
                  <c:v>110.8116158031023</c:v>
                </c:pt>
                <c:pt idx="29">
                  <c:v>109.12460726825392</c:v>
                </c:pt>
                <c:pt idx="30">
                  <c:v>107.72520654220661</c:v>
                </c:pt>
                <c:pt idx="31">
                  <c:v>111.44217119886223</c:v>
                </c:pt>
                <c:pt idx="32">
                  <c:v>108.16572535435947</c:v>
                </c:pt>
                <c:pt idx="33">
                  <c:v>104.01135914637814</c:v>
                </c:pt>
              </c:numCache>
            </c:numRef>
          </c:val>
          <c:smooth val="0"/>
          <c:extLst>
            <c:ext xmlns:c16="http://schemas.microsoft.com/office/drawing/2014/chart" uri="{C3380CC4-5D6E-409C-BE32-E72D297353CC}">
              <c16:uniqueId val="{00000000-6827-4D0D-A1A0-97F545D66AEF}"/>
            </c:ext>
          </c:extLst>
        </c:ser>
        <c:ser>
          <c:idx val="1"/>
          <c:order val="1"/>
          <c:tx>
            <c:strRef>
              <c:f>'Daten 1-2'!$C$41</c:f>
              <c:strCache>
                <c:ptCount val="1"/>
                <c:pt idx="0">
                  <c:v>Endenergieverbrauch je 1000 Einwohner</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'Daten 1-2'!$A$42:$A$75</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1-2'!$C$42:$C$75</c:f>
              <c:numCache>
                <c:formatCode>0.0</c:formatCode>
                <c:ptCount val="34"/>
                <c:pt idx="0">
                  <c:v>117.9</c:v>
                </c:pt>
                <c:pt idx="1">
                  <c:v>94.2</c:v>
                </c:pt>
                <c:pt idx="2">
                  <c:v>85</c:v>
                </c:pt>
                <c:pt idx="3">
                  <c:v>82.2</c:v>
                </c:pt>
                <c:pt idx="4">
                  <c:v>76.900000000000006</c:v>
                </c:pt>
                <c:pt idx="5">
                  <c:v>81</c:v>
                </c:pt>
                <c:pt idx="6">
                  <c:v>84.1</c:v>
                </c:pt>
                <c:pt idx="7">
                  <c:v>82.2</c:v>
                </c:pt>
                <c:pt idx="8">
                  <c:v>82.8</c:v>
                </c:pt>
                <c:pt idx="9">
                  <c:v>83.876172418399022</c:v>
                </c:pt>
                <c:pt idx="10">
                  <c:v>83.852507870056499</c:v>
                </c:pt>
                <c:pt idx="11">
                  <c:v>88.454072282881171</c:v>
                </c:pt>
                <c:pt idx="12">
                  <c:v>91.57330144980854</c:v>
                </c:pt>
                <c:pt idx="13">
                  <c:v>94.115404736986335</c:v>
                </c:pt>
                <c:pt idx="14">
                  <c:v>93.995007896155315</c:v>
                </c:pt>
                <c:pt idx="15">
                  <c:v>94.507027307754115</c:v>
                </c:pt>
                <c:pt idx="16">
                  <c:v>95.907523974583</c:v>
                </c:pt>
                <c:pt idx="17">
                  <c:v>93.04504901717911</c:v>
                </c:pt>
                <c:pt idx="18">
                  <c:v>96.180869357533012</c:v>
                </c:pt>
                <c:pt idx="19">
                  <c:v>91.493058437312598</c:v>
                </c:pt>
                <c:pt idx="20">
                  <c:v>98.216136747911094</c:v>
                </c:pt>
                <c:pt idx="21">
                  <c:v>94.743829644073642</c:v>
                </c:pt>
                <c:pt idx="22">
                  <c:v>96.579132390139776</c:v>
                </c:pt>
                <c:pt idx="23">
                  <c:v>99.355949244312953</c:v>
                </c:pt>
                <c:pt idx="24">
                  <c:v>93.984147445118708</c:v>
                </c:pt>
                <c:pt idx="25">
                  <c:v>94.452192907186216</c:v>
                </c:pt>
                <c:pt idx="26">
                  <c:v>97.1301236886288</c:v>
                </c:pt>
                <c:pt idx="27">
                  <c:v>96.830978456716011</c:v>
                </c:pt>
                <c:pt idx="28">
                  <c:v>97.124798308911792</c:v>
                </c:pt>
                <c:pt idx="29">
                  <c:v>97.385545412602454</c:v>
                </c:pt>
                <c:pt idx="30">
                  <c:v>94.969116103377033</c:v>
                </c:pt>
                <c:pt idx="31">
                  <c:v>97.552978688778751</c:v>
                </c:pt>
                <c:pt idx="32">
                  <c:v>94.921462568774672</c:v>
                </c:pt>
                <c:pt idx="33">
                  <c:v>92.193265171783494</c:v>
                </c:pt>
              </c:numCache>
            </c:numRef>
          </c:val>
          <c:smooth val="0"/>
          <c:extLst>
            <c:ext xmlns:c16="http://schemas.microsoft.com/office/drawing/2014/chart" uri="{C3380CC4-5D6E-409C-BE32-E72D297353CC}">
              <c16:uniqueId val="{00000001-6827-4D0D-A1A0-97F545D66AEF}"/>
            </c:ext>
          </c:extLst>
        </c:ser>
        <c:dLbls>
          <c:showLegendKey val="0"/>
          <c:showVal val="0"/>
          <c:showCatName val="0"/>
          <c:showSerName val="0"/>
          <c:showPercent val="0"/>
          <c:showBubbleSize val="0"/>
        </c:dLbls>
        <c:marker val="1"/>
        <c:smooth val="0"/>
        <c:axId val="412645336"/>
        <c:axId val="1"/>
      </c:lineChart>
      <c:catAx>
        <c:axId val="412645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3"/>
        <c:tickMarkSkip val="1"/>
        <c:noMultiLvlLbl val="0"/>
      </c:catAx>
      <c:valAx>
        <c:axId val="1"/>
        <c:scaling>
          <c:orientation val="minMax"/>
          <c:max val="2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412645336"/>
        <c:crosses val="autoZero"/>
        <c:crossBetween val="midCat"/>
        <c:majorUnit val="50"/>
      </c:valAx>
      <c:spPr>
        <a:solidFill>
          <a:srgbClr val="FFFFFF"/>
        </a:solidFill>
        <a:ln w="12700">
          <a:solidFill>
            <a:srgbClr val="000000"/>
          </a:solidFill>
          <a:prstDash val="solid"/>
        </a:ln>
      </c:spPr>
    </c:plotArea>
    <c:legend>
      <c:legendPos val="r"/>
      <c:layout>
        <c:manualLayout>
          <c:xMode val="edge"/>
          <c:yMode val="edge"/>
          <c:x val="0.13611914705413206"/>
          <c:y val="0.81584700791262654"/>
          <c:w val="0.7707700164088932"/>
          <c:h val="0.11767935286429293"/>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gap"/>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Source Sans Pro" panose="020B0503030403020204" pitchFamily="34" charset="0"/>
                <a:ea typeface="Arial"/>
                <a:cs typeface="Arial"/>
              </a:defRPr>
            </a:pPr>
            <a:r>
              <a:rPr lang="de-DE" sz="1200">
                <a:latin typeface="Source Sans Pro" panose="020B0503030403020204" pitchFamily="34" charset="0"/>
              </a:rPr>
              <a:t>3. Endenergieverbrauch nach Energieträgern
 1990 bis 2023</a:t>
            </a:r>
          </a:p>
        </c:rich>
      </c:tx>
      <c:layout>
        <c:manualLayout>
          <c:xMode val="edge"/>
          <c:yMode val="edge"/>
          <c:x val="0.21729750721831678"/>
          <c:y val="3.9316389598228613E-2"/>
        </c:manualLayout>
      </c:layout>
      <c:overlay val="0"/>
      <c:spPr>
        <a:noFill/>
        <a:ln w="25400">
          <a:noFill/>
        </a:ln>
      </c:spPr>
    </c:title>
    <c:autoTitleDeleted val="0"/>
    <c:plotArea>
      <c:layout>
        <c:manualLayout>
          <c:layoutTarget val="inner"/>
          <c:xMode val="edge"/>
          <c:yMode val="edge"/>
          <c:x val="0.11091244035145799"/>
          <c:y val="0.23589802658760664"/>
          <c:w val="0.79606509607094844"/>
          <c:h val="0.45897550825197381"/>
        </c:manualLayout>
      </c:layout>
      <c:areaChart>
        <c:grouping val="stacked"/>
        <c:varyColors val="0"/>
        <c:ser>
          <c:idx val="0"/>
          <c:order val="0"/>
          <c:tx>
            <c:strRef>
              <c:f>'Daten Grafik 3-4'!$J$3</c:f>
              <c:strCache>
                <c:ptCount val="1"/>
                <c:pt idx="0">
                  <c:v>Kohlen</c:v>
                </c:pt>
              </c:strCache>
            </c:strRef>
          </c:tx>
          <c:spPr>
            <a:solidFill>
              <a:srgbClr val="000000"/>
            </a:solidFill>
            <a:ln w="25400">
              <a:noFill/>
            </a:ln>
          </c:spPr>
          <c:cat>
            <c:numRef>
              <c:f>'Daten Grafik 3-4'!$I$4:$I$37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Grafik 3-4'!$J$4:$J$37</c:f>
              <c:numCache>
                <c:formatCode>0.000</c:formatCode>
                <c:ptCount val="34"/>
                <c:pt idx="0">
                  <c:v>161.84399999999999</c:v>
                </c:pt>
                <c:pt idx="1">
                  <c:v>101.497</c:v>
                </c:pt>
                <c:pt idx="2">
                  <c:v>64.97</c:v>
                </c:pt>
                <c:pt idx="3">
                  <c:v>43.588999999999999</c:v>
                </c:pt>
                <c:pt idx="4">
                  <c:v>23.808</c:v>
                </c:pt>
                <c:pt idx="5">
                  <c:v>18.690999999999999</c:v>
                </c:pt>
                <c:pt idx="6">
                  <c:v>13.875999999999999</c:v>
                </c:pt>
                <c:pt idx="7">
                  <c:v>10.795</c:v>
                </c:pt>
                <c:pt idx="8">
                  <c:v>7.8860000000000001</c:v>
                </c:pt>
                <c:pt idx="9">
                  <c:v>7.4939999999999998</c:v>
                </c:pt>
                <c:pt idx="10">
                  <c:v>5.9820000000000002</c:v>
                </c:pt>
                <c:pt idx="11">
                  <c:v>5.0620000000000003</c:v>
                </c:pt>
                <c:pt idx="12">
                  <c:v>5</c:v>
                </c:pt>
                <c:pt idx="13">
                  <c:v>4.4249999999999998</c:v>
                </c:pt>
                <c:pt idx="14">
                  <c:v>4.2969999999999997</c:v>
                </c:pt>
                <c:pt idx="15">
                  <c:v>3.8990090839999998</c:v>
                </c:pt>
                <c:pt idx="16">
                  <c:v>3.4999582939999998</c:v>
                </c:pt>
                <c:pt idx="17">
                  <c:v>4.5209202389999996</c:v>
                </c:pt>
                <c:pt idx="18">
                  <c:v>4.876228212</c:v>
                </c:pt>
                <c:pt idx="19">
                  <c:v>5.1342065249999997</c:v>
                </c:pt>
                <c:pt idx="20">
                  <c:v>5.6867348199999999</c:v>
                </c:pt>
                <c:pt idx="21">
                  <c:v>5.6077430459999995</c:v>
                </c:pt>
                <c:pt idx="22">
                  <c:v>5.4109742380000005</c:v>
                </c:pt>
                <c:pt idx="23">
                  <c:v>4.8129999999999997</c:v>
                </c:pt>
                <c:pt idx="24">
                  <c:v>4.5998414079999996</c:v>
                </c:pt>
                <c:pt idx="25">
                  <c:v>4.2828699970000006</c:v>
                </c:pt>
                <c:pt idx="26">
                  <c:v>4.3521002340045225</c:v>
                </c:pt>
                <c:pt idx="27">
                  <c:v>4.5911971720722446</c:v>
                </c:pt>
                <c:pt idx="28">
                  <c:v>5.8205000359050008</c:v>
                </c:pt>
                <c:pt idx="29">
                  <c:v>5.53190400124</c:v>
                </c:pt>
                <c:pt idx="30">
                  <c:v>5.2918488364479996</c:v>
                </c:pt>
                <c:pt idx="31">
                  <c:v>5.5130787241729999</c:v>
                </c:pt>
                <c:pt idx="32">
                  <c:v>5.4844831017999995</c:v>
                </c:pt>
                <c:pt idx="33">
                  <c:v>2.8469859274</c:v>
                </c:pt>
              </c:numCache>
            </c:numRef>
          </c:val>
          <c:extLst>
            <c:ext xmlns:c16="http://schemas.microsoft.com/office/drawing/2014/chart" uri="{C3380CC4-5D6E-409C-BE32-E72D297353CC}">
              <c16:uniqueId val="{00000000-5FBF-429D-8F22-549F148CD6C7}"/>
            </c:ext>
          </c:extLst>
        </c:ser>
        <c:ser>
          <c:idx val="1"/>
          <c:order val="1"/>
          <c:tx>
            <c:strRef>
              <c:f>'Daten Grafik 3-4'!$K$3</c:f>
              <c:strCache>
                <c:ptCount val="1"/>
                <c:pt idx="0">
                  <c:v>Mineralöle</c:v>
                </c:pt>
              </c:strCache>
            </c:strRef>
          </c:tx>
          <c:spPr>
            <a:solidFill>
              <a:srgbClr val="00FFFF"/>
            </a:solidFill>
            <a:ln w="25400">
              <a:noFill/>
            </a:ln>
          </c:spPr>
          <c:cat>
            <c:numRef>
              <c:f>'Daten Grafik 3-4'!$I$4:$I$37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Grafik 3-4'!$K$4:$K$37</c:f>
              <c:numCache>
                <c:formatCode>0.000</c:formatCode>
                <c:ptCount val="34"/>
                <c:pt idx="0">
                  <c:v>53.841000000000001</c:v>
                </c:pt>
                <c:pt idx="1">
                  <c:v>63.783000000000001</c:v>
                </c:pt>
                <c:pt idx="2">
                  <c:v>73.149000000000001</c:v>
                </c:pt>
                <c:pt idx="3">
                  <c:v>83.664000000000001</c:v>
                </c:pt>
                <c:pt idx="4">
                  <c:v>87.2</c:v>
                </c:pt>
                <c:pt idx="5">
                  <c:v>92.289000000000001</c:v>
                </c:pt>
                <c:pt idx="6">
                  <c:v>94.070999999999998</c:v>
                </c:pt>
                <c:pt idx="7">
                  <c:v>92.149000000000001</c:v>
                </c:pt>
                <c:pt idx="8">
                  <c:v>95.68</c:v>
                </c:pt>
                <c:pt idx="9">
                  <c:v>94.507999999999996</c:v>
                </c:pt>
                <c:pt idx="10">
                  <c:v>92.492999999999995</c:v>
                </c:pt>
                <c:pt idx="11">
                  <c:v>95.18</c:v>
                </c:pt>
                <c:pt idx="12">
                  <c:v>91.488888868960004</c:v>
                </c:pt>
                <c:pt idx="13">
                  <c:v>88.045952740999994</c:v>
                </c:pt>
                <c:pt idx="14">
                  <c:v>86.014996483714498</c:v>
                </c:pt>
                <c:pt idx="15">
                  <c:v>82.252417856999998</c:v>
                </c:pt>
                <c:pt idx="16">
                  <c:v>81.649314662560002</c:v>
                </c:pt>
                <c:pt idx="17">
                  <c:v>70.704076584999996</c:v>
                </c:pt>
                <c:pt idx="18">
                  <c:v>76.896024052000001</c:v>
                </c:pt>
                <c:pt idx="19">
                  <c:v>73.739803215999999</c:v>
                </c:pt>
                <c:pt idx="20">
                  <c:v>74.533766673999978</c:v>
                </c:pt>
                <c:pt idx="21">
                  <c:v>71.483812586999989</c:v>
                </c:pt>
                <c:pt idx="22">
                  <c:v>72.033312945502772</c:v>
                </c:pt>
                <c:pt idx="23">
                  <c:v>73.352999999999994</c:v>
                </c:pt>
                <c:pt idx="24">
                  <c:v>71.163177776586807</c:v>
                </c:pt>
                <c:pt idx="25">
                  <c:v>71.028840977744011</c:v>
                </c:pt>
                <c:pt idx="26">
                  <c:v>71.032248420582874</c:v>
                </c:pt>
                <c:pt idx="27">
                  <c:v>71.400887612221453</c:v>
                </c:pt>
                <c:pt idx="28">
                  <c:v>71.443682014900318</c:v>
                </c:pt>
                <c:pt idx="29">
                  <c:v>71.405834055805329</c:v>
                </c:pt>
                <c:pt idx="30">
                  <c:v>65.981496466479996</c:v>
                </c:pt>
                <c:pt idx="31">
                  <c:v>65.326235933027178</c:v>
                </c:pt>
                <c:pt idx="32">
                  <c:v>65.454471581194767</c:v>
                </c:pt>
                <c:pt idx="33">
                  <c:v>65.128055986388432</c:v>
                </c:pt>
              </c:numCache>
            </c:numRef>
          </c:val>
          <c:extLst>
            <c:ext xmlns:c16="http://schemas.microsoft.com/office/drawing/2014/chart" uri="{C3380CC4-5D6E-409C-BE32-E72D297353CC}">
              <c16:uniqueId val="{00000001-5FBF-429D-8F22-549F148CD6C7}"/>
            </c:ext>
          </c:extLst>
        </c:ser>
        <c:ser>
          <c:idx val="3"/>
          <c:order val="2"/>
          <c:tx>
            <c:strRef>
              <c:f>'Daten Grafik 3-4'!$L$3</c:f>
              <c:strCache>
                <c:ptCount val="1"/>
                <c:pt idx="0">
                  <c:v>Gase</c:v>
                </c:pt>
              </c:strCache>
            </c:strRef>
          </c:tx>
          <c:spPr>
            <a:solidFill>
              <a:srgbClr val="FF00FF"/>
            </a:solidFill>
            <a:ln w="25400">
              <a:noFill/>
            </a:ln>
          </c:spPr>
          <c:cat>
            <c:numRef>
              <c:f>'Daten Grafik 3-4'!$I$4:$I$37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Grafik 3-4'!$L$4:$L$37</c:f>
              <c:numCache>
                <c:formatCode>0.000</c:formatCode>
                <c:ptCount val="34"/>
                <c:pt idx="0">
                  <c:v>22.11</c:v>
                </c:pt>
                <c:pt idx="1">
                  <c:v>17.515000000000001</c:v>
                </c:pt>
                <c:pt idx="2">
                  <c:v>25.06</c:v>
                </c:pt>
                <c:pt idx="3">
                  <c:v>32.909999999999997</c:v>
                </c:pt>
                <c:pt idx="4">
                  <c:v>34.630000000000003</c:v>
                </c:pt>
                <c:pt idx="5">
                  <c:v>42.500999999999998</c:v>
                </c:pt>
                <c:pt idx="6">
                  <c:v>49.774000000000001</c:v>
                </c:pt>
                <c:pt idx="7">
                  <c:v>51.707999999999998</c:v>
                </c:pt>
                <c:pt idx="8">
                  <c:v>51.917000000000002</c:v>
                </c:pt>
                <c:pt idx="9">
                  <c:v>54.103999999999999</c:v>
                </c:pt>
                <c:pt idx="10">
                  <c:v>55.073999999999998</c:v>
                </c:pt>
                <c:pt idx="11">
                  <c:v>58.576999999999998</c:v>
                </c:pt>
                <c:pt idx="12">
                  <c:v>55.582224048</c:v>
                </c:pt>
                <c:pt idx="13">
                  <c:v>54.820549785719997</c:v>
                </c:pt>
                <c:pt idx="14">
                  <c:v>58.651825176000003</c:v>
                </c:pt>
                <c:pt idx="15">
                  <c:v>56.940929736000001</c:v>
                </c:pt>
                <c:pt idx="16">
                  <c:v>56.658712512000001</c:v>
                </c:pt>
                <c:pt idx="17">
                  <c:v>54.642244951999999</c:v>
                </c:pt>
                <c:pt idx="18">
                  <c:v>54.811385682789499</c:v>
                </c:pt>
                <c:pt idx="19">
                  <c:v>50.083750871999996</c:v>
                </c:pt>
                <c:pt idx="20">
                  <c:v>54.377920940999992</c:v>
                </c:pt>
                <c:pt idx="21">
                  <c:v>47.759290985999989</c:v>
                </c:pt>
                <c:pt idx="22">
                  <c:v>51.051883103999991</c:v>
                </c:pt>
                <c:pt idx="23">
                  <c:v>52.914999999999999</c:v>
                </c:pt>
                <c:pt idx="24">
                  <c:v>47.748147361999997</c:v>
                </c:pt>
                <c:pt idx="25">
                  <c:v>50.269851298583191</c:v>
                </c:pt>
                <c:pt idx="26">
                  <c:v>53.252433900078977</c:v>
                </c:pt>
                <c:pt idx="27">
                  <c:v>53.72509916452438</c:v>
                </c:pt>
                <c:pt idx="28">
                  <c:v>54.465423536423778</c:v>
                </c:pt>
                <c:pt idx="29">
                  <c:v>53.382625785457151</c:v>
                </c:pt>
                <c:pt idx="30">
                  <c:v>53.096113786503302</c:v>
                </c:pt>
                <c:pt idx="31">
                  <c:v>58.645117172350133</c:v>
                </c:pt>
                <c:pt idx="32">
                  <c:v>52.377422501266601</c:v>
                </c:pt>
                <c:pt idx="33">
                  <c:v>49.610321420870719</c:v>
                </c:pt>
              </c:numCache>
            </c:numRef>
          </c:val>
          <c:extLst>
            <c:ext xmlns:c16="http://schemas.microsoft.com/office/drawing/2014/chart" uri="{C3380CC4-5D6E-409C-BE32-E72D297353CC}">
              <c16:uniqueId val="{00000002-5FBF-429D-8F22-549F148CD6C7}"/>
            </c:ext>
          </c:extLst>
        </c:ser>
        <c:ser>
          <c:idx val="4"/>
          <c:order val="3"/>
          <c:tx>
            <c:strRef>
              <c:f>'Daten Grafik 3-4'!$M$3</c:f>
              <c:strCache>
                <c:ptCount val="1"/>
                <c:pt idx="0">
                  <c:v>Strom</c:v>
                </c:pt>
              </c:strCache>
            </c:strRef>
          </c:tx>
          <c:spPr>
            <a:solidFill>
              <a:srgbClr val="FFFF00"/>
            </a:solidFill>
            <a:ln w="25400">
              <a:noFill/>
            </a:ln>
          </c:spPr>
          <c:cat>
            <c:numRef>
              <c:f>'Daten Grafik 3-4'!$I$4:$I$37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Grafik 3-4'!$M$4:$M$37</c:f>
              <c:numCache>
                <c:formatCode>0.000</c:formatCode>
                <c:ptCount val="34"/>
                <c:pt idx="0">
                  <c:v>42.238</c:v>
                </c:pt>
                <c:pt idx="1">
                  <c:v>33.084000000000003</c:v>
                </c:pt>
                <c:pt idx="2">
                  <c:v>29.498000000000001</c:v>
                </c:pt>
                <c:pt idx="3">
                  <c:v>29.109000000000002</c:v>
                </c:pt>
                <c:pt idx="4">
                  <c:v>29.413</c:v>
                </c:pt>
                <c:pt idx="5">
                  <c:v>31.706</c:v>
                </c:pt>
                <c:pt idx="6">
                  <c:v>33.051000000000002</c:v>
                </c:pt>
                <c:pt idx="7">
                  <c:v>33.194000000000003</c:v>
                </c:pt>
                <c:pt idx="8">
                  <c:v>34.139000000000003</c:v>
                </c:pt>
                <c:pt idx="9">
                  <c:v>34.960999999999999</c:v>
                </c:pt>
                <c:pt idx="10">
                  <c:v>36.968000000000004</c:v>
                </c:pt>
                <c:pt idx="11">
                  <c:v>38.959000000000003</c:v>
                </c:pt>
                <c:pt idx="12">
                  <c:v>46.202486399999998</c:v>
                </c:pt>
                <c:pt idx="13">
                  <c:v>45.1980504</c:v>
                </c:pt>
                <c:pt idx="14">
                  <c:v>39.638667599999998</c:v>
                </c:pt>
                <c:pt idx="15">
                  <c:v>42.320606399999996</c:v>
                </c:pt>
                <c:pt idx="16">
                  <c:v>42.9298164</c:v>
                </c:pt>
                <c:pt idx="17">
                  <c:v>44.801438400000002</c:v>
                </c:pt>
                <c:pt idx="18">
                  <c:v>45.181918799999998</c:v>
                </c:pt>
                <c:pt idx="19">
                  <c:v>42.125648400000003</c:v>
                </c:pt>
                <c:pt idx="20">
                  <c:v>44.942065200000002</c:v>
                </c:pt>
                <c:pt idx="21">
                  <c:v>46.495249200000003</c:v>
                </c:pt>
                <c:pt idx="22">
                  <c:v>45.512956799999998</c:v>
                </c:pt>
                <c:pt idx="23">
                  <c:v>45.125</c:v>
                </c:pt>
                <c:pt idx="24">
                  <c:v>45.020615651999996</c:v>
                </c:pt>
                <c:pt idx="25">
                  <c:v>46.180898799999994</c:v>
                </c:pt>
                <c:pt idx="26">
                  <c:v>45.129910000000002</c:v>
                </c:pt>
                <c:pt idx="27">
                  <c:v>43.720684999999996</c:v>
                </c:pt>
                <c:pt idx="28">
                  <c:v>42.082702884000007</c:v>
                </c:pt>
                <c:pt idx="29">
                  <c:v>41.768944775999998</c:v>
                </c:pt>
                <c:pt idx="30">
                  <c:v>40.682105495999998</c:v>
                </c:pt>
                <c:pt idx="31">
                  <c:v>41.617813212000009</c:v>
                </c:pt>
                <c:pt idx="32">
                  <c:v>40.690663416</c:v>
                </c:pt>
                <c:pt idx="33">
                  <c:v>41.111755228</c:v>
                </c:pt>
              </c:numCache>
            </c:numRef>
          </c:val>
          <c:extLst>
            <c:ext xmlns:c16="http://schemas.microsoft.com/office/drawing/2014/chart" uri="{C3380CC4-5D6E-409C-BE32-E72D297353CC}">
              <c16:uniqueId val="{00000003-5FBF-429D-8F22-549F148CD6C7}"/>
            </c:ext>
          </c:extLst>
        </c:ser>
        <c:ser>
          <c:idx val="5"/>
          <c:order val="4"/>
          <c:tx>
            <c:strRef>
              <c:f>'Daten Grafik 3-4'!$N$3</c:f>
              <c:strCache>
                <c:ptCount val="1"/>
                <c:pt idx="0">
                  <c:v>Erneuerbare ET</c:v>
                </c:pt>
              </c:strCache>
            </c:strRef>
          </c:tx>
          <c:spPr>
            <a:solidFill>
              <a:srgbClr val="336666"/>
            </a:solidFill>
            <a:ln w="25400">
              <a:noFill/>
            </a:ln>
          </c:spPr>
          <c:cat>
            <c:numRef>
              <c:f>'Daten Grafik 3-4'!$I$4:$I$37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Grafik 3-4'!$N$4:$N$37</c:f>
              <c:numCache>
                <c:formatCode>0.000</c:formatCode>
                <c:ptCount val="34"/>
                <c:pt idx="0">
                  <c:v>0.66500000000000004</c:v>
                </c:pt>
                <c:pt idx="1">
                  <c:v>0.61399999999999999</c:v>
                </c:pt>
                <c:pt idx="2">
                  <c:v>0.61499999999999999</c:v>
                </c:pt>
                <c:pt idx="3">
                  <c:v>0.47499999999999998</c:v>
                </c:pt>
                <c:pt idx="4">
                  <c:v>0.29699999999999999</c:v>
                </c:pt>
                <c:pt idx="5">
                  <c:v>0.5</c:v>
                </c:pt>
                <c:pt idx="6">
                  <c:v>0.32</c:v>
                </c:pt>
                <c:pt idx="7">
                  <c:v>1.1459999999999999</c:v>
                </c:pt>
                <c:pt idx="8">
                  <c:v>1.419</c:v>
                </c:pt>
                <c:pt idx="9">
                  <c:v>1.6659999999999999</c:v>
                </c:pt>
                <c:pt idx="10">
                  <c:v>1.93</c:v>
                </c:pt>
                <c:pt idx="11">
                  <c:v>2.4649999999999999</c:v>
                </c:pt>
                <c:pt idx="12">
                  <c:v>8.3059999999999992</c:v>
                </c:pt>
                <c:pt idx="13">
                  <c:v>17.196705999999999</c:v>
                </c:pt>
                <c:pt idx="14">
                  <c:v>19.715357999999998</c:v>
                </c:pt>
                <c:pt idx="15">
                  <c:v>21.149826000000001</c:v>
                </c:pt>
                <c:pt idx="16">
                  <c:v>23.220461</c:v>
                </c:pt>
                <c:pt idx="17">
                  <c:v>24.948675000000001</c:v>
                </c:pt>
                <c:pt idx="18">
                  <c:v>22.169360999999999</c:v>
                </c:pt>
                <c:pt idx="19">
                  <c:v>19.351895000000003</c:v>
                </c:pt>
                <c:pt idx="20">
                  <c:v>24.008426400000008</c:v>
                </c:pt>
                <c:pt idx="21">
                  <c:v>20.925982000000001</c:v>
                </c:pt>
                <c:pt idx="22">
                  <c:v>20.238995999999997</c:v>
                </c:pt>
                <c:pt idx="23">
                  <c:v>23.141999999999999</c:v>
                </c:pt>
                <c:pt idx="24">
                  <c:v>21.326272735</c:v>
                </c:pt>
                <c:pt idx="25">
                  <c:v>19.898297101002633</c:v>
                </c:pt>
                <c:pt idx="26">
                  <c:v>21.552611291226743</c:v>
                </c:pt>
                <c:pt idx="27">
                  <c:v>20.620000742161679</c:v>
                </c:pt>
                <c:pt idx="28">
                  <c:v>20.648</c:v>
                </c:pt>
                <c:pt idx="29">
                  <c:v>20.124094282744906</c:v>
                </c:pt>
                <c:pt idx="30">
                  <c:v>21.003863034244599</c:v>
                </c:pt>
                <c:pt idx="31">
                  <c:v>18.772971655003737</c:v>
                </c:pt>
                <c:pt idx="32">
                  <c:v>22.570708534335527</c:v>
                </c:pt>
                <c:pt idx="33">
                  <c:v>23.255104151190643</c:v>
                </c:pt>
              </c:numCache>
            </c:numRef>
          </c:val>
          <c:extLst>
            <c:ext xmlns:c16="http://schemas.microsoft.com/office/drawing/2014/chart" uri="{C3380CC4-5D6E-409C-BE32-E72D297353CC}">
              <c16:uniqueId val="{00000004-5FBF-429D-8F22-549F148CD6C7}"/>
            </c:ext>
          </c:extLst>
        </c:ser>
        <c:ser>
          <c:idx val="6"/>
          <c:order val="5"/>
          <c:tx>
            <c:strRef>
              <c:f>'Daten Grafik 3-4'!$O$3</c:f>
              <c:strCache>
                <c:ptCount val="1"/>
                <c:pt idx="0">
                  <c:v>Fernwärme</c:v>
                </c:pt>
              </c:strCache>
            </c:strRef>
          </c:tx>
          <c:spPr>
            <a:solidFill>
              <a:srgbClr val="0080C0"/>
            </a:solidFill>
            <a:ln w="25400">
              <a:noFill/>
            </a:ln>
          </c:spPr>
          <c:cat>
            <c:numRef>
              <c:f>'Daten Grafik 3-4'!$I$4:$I$37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Grafik 3-4'!$O$4:$O$37</c:f>
              <c:numCache>
                <c:formatCode>0.000</c:formatCode>
                <c:ptCount val="34"/>
                <c:pt idx="0">
                  <c:v>27.242000000000001</c:v>
                </c:pt>
                <c:pt idx="1">
                  <c:v>25.800999999999998</c:v>
                </c:pt>
                <c:pt idx="2">
                  <c:v>23.14</c:v>
                </c:pt>
                <c:pt idx="3">
                  <c:v>18.454000000000001</c:v>
                </c:pt>
                <c:pt idx="4">
                  <c:v>18.173999999999999</c:v>
                </c:pt>
                <c:pt idx="5">
                  <c:v>17.184000000000001</c:v>
                </c:pt>
                <c:pt idx="6">
                  <c:v>18.521000000000001</c:v>
                </c:pt>
                <c:pt idx="7">
                  <c:v>14.628</c:v>
                </c:pt>
                <c:pt idx="8">
                  <c:v>13.552</c:v>
                </c:pt>
                <c:pt idx="9">
                  <c:v>13.233000000000001</c:v>
                </c:pt>
                <c:pt idx="10">
                  <c:v>12.256</c:v>
                </c:pt>
                <c:pt idx="11">
                  <c:v>13.054</c:v>
                </c:pt>
                <c:pt idx="12">
                  <c:v>12.4677756</c:v>
                </c:pt>
                <c:pt idx="13">
                  <c:v>12.800811700000001</c:v>
                </c:pt>
                <c:pt idx="14">
                  <c:v>12.5227564</c:v>
                </c:pt>
                <c:pt idx="15">
                  <c:v>13.485276199999999</c:v>
                </c:pt>
                <c:pt idx="16">
                  <c:v>13.496518</c:v>
                </c:pt>
                <c:pt idx="17">
                  <c:v>12.336033799999999</c:v>
                </c:pt>
                <c:pt idx="18">
                  <c:v>13.206759</c:v>
                </c:pt>
                <c:pt idx="19">
                  <c:v>13.356638200000001</c:v>
                </c:pt>
                <c:pt idx="20">
                  <c:v>13.761828</c:v>
                </c:pt>
                <c:pt idx="21">
                  <c:v>11.965271164000002</c:v>
                </c:pt>
                <c:pt idx="22">
                  <c:v>12.993440600000001</c:v>
                </c:pt>
                <c:pt idx="23">
                  <c:v>13.205</c:v>
                </c:pt>
                <c:pt idx="24">
                  <c:v>10.918210699999999</c:v>
                </c:pt>
                <c:pt idx="25">
                  <c:v>11.55346802</c:v>
                </c:pt>
                <c:pt idx="26">
                  <c:v>12.1926916</c:v>
                </c:pt>
                <c:pt idx="27">
                  <c:v>12.0094204</c:v>
                </c:pt>
                <c:pt idx="28">
                  <c:v>11.358891999999999</c:v>
                </c:pt>
                <c:pt idx="29">
                  <c:v>12.644356200000001</c:v>
                </c:pt>
                <c:pt idx="30">
                  <c:v>12.3090542</c:v>
                </c:pt>
                <c:pt idx="31">
                  <c:v>13.0380816</c:v>
                </c:pt>
                <c:pt idx="32">
                  <c:v>11.796346400000003</c:v>
                </c:pt>
                <c:pt idx="33">
                  <c:v>10.764563000000003</c:v>
                </c:pt>
              </c:numCache>
            </c:numRef>
          </c:val>
          <c:extLst>
            <c:ext xmlns:c16="http://schemas.microsoft.com/office/drawing/2014/chart" uri="{C3380CC4-5D6E-409C-BE32-E72D297353CC}">
              <c16:uniqueId val="{00000005-5FBF-429D-8F22-549F148CD6C7}"/>
            </c:ext>
          </c:extLst>
        </c:ser>
        <c:ser>
          <c:idx val="2"/>
          <c:order val="6"/>
          <c:tx>
            <c:strRef>
              <c:f>'Daten Grafik 3-4'!$P$3</c:f>
              <c:strCache>
                <c:ptCount val="1"/>
                <c:pt idx="0">
                  <c:v>Sonstige</c:v>
                </c:pt>
              </c:strCache>
            </c:strRef>
          </c:tx>
          <c:spPr>
            <a:solidFill>
              <a:srgbClr val="FF0000"/>
            </a:solidFill>
            <a:ln w="25400">
              <a:noFill/>
            </a:ln>
          </c:spPr>
          <c:cat>
            <c:numRef>
              <c:f>'Daten Grafik 3-4'!$I$4:$I$37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Grafik 3-4'!$P$4:$P$37</c:f>
              <c:numCache>
                <c:formatCode>0.000</c:formatCode>
                <c:ptCount val="34"/>
                <c:pt idx="13">
                  <c:v>0.86399999999999999</c:v>
                </c:pt>
                <c:pt idx="14">
                  <c:v>0.54400000000000004</c:v>
                </c:pt>
                <c:pt idx="15">
                  <c:v>0.58567800000000003</c:v>
                </c:pt>
                <c:pt idx="16">
                  <c:v>0.200934</c:v>
                </c:pt>
                <c:pt idx="17">
                  <c:v>1.047105</c:v>
                </c:pt>
                <c:pt idx="18">
                  <c:v>0.97374000000000005</c:v>
                </c:pt>
                <c:pt idx="19">
                  <c:v>2.0566430000000002</c:v>
                </c:pt>
                <c:pt idx="20">
                  <c:v>2.2047789999999994</c:v>
                </c:pt>
                <c:pt idx="21">
                  <c:v>2.4560730000000004</c:v>
                </c:pt>
                <c:pt idx="22">
                  <c:v>2.3795800000000003</c:v>
                </c:pt>
                <c:pt idx="23">
                  <c:v>2.1389999999999998</c:v>
                </c:pt>
                <c:pt idx="24">
                  <c:v>1.92464539</c:v>
                </c:pt>
                <c:pt idx="25">
                  <c:v>1.81447128</c:v>
                </c:pt>
                <c:pt idx="26">
                  <c:v>2.1072441300000002</c:v>
                </c:pt>
                <c:pt idx="27">
                  <c:v>2.2359949200000004</c:v>
                </c:pt>
                <c:pt idx="28">
                  <c:v>2.3337650000000001</c:v>
                </c:pt>
                <c:pt idx="29">
                  <c:v>2.9024209999999999</c:v>
                </c:pt>
                <c:pt idx="30">
                  <c:v>2.9925519999999999</c:v>
                </c:pt>
                <c:pt idx="31">
                  <c:v>2.8125689999999999</c:v>
                </c:pt>
                <c:pt idx="32">
                  <c:v>2.7483470000000003</c:v>
                </c:pt>
                <c:pt idx="33">
                  <c:v>2.2599849999999999</c:v>
                </c:pt>
              </c:numCache>
            </c:numRef>
          </c:val>
          <c:extLst>
            <c:ext xmlns:c16="http://schemas.microsoft.com/office/drawing/2014/chart" uri="{C3380CC4-5D6E-409C-BE32-E72D297353CC}">
              <c16:uniqueId val="{00000006-5FBF-429D-8F22-549F148CD6C7}"/>
            </c:ext>
          </c:extLst>
        </c:ser>
        <c:dLbls>
          <c:showLegendKey val="0"/>
          <c:showVal val="0"/>
          <c:showCatName val="0"/>
          <c:showSerName val="0"/>
          <c:showPercent val="0"/>
          <c:showBubbleSize val="0"/>
        </c:dLbls>
        <c:axId val="412647304"/>
        <c:axId val="1"/>
        <c:extLst/>
      </c:areaChart>
      <c:catAx>
        <c:axId val="412647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3"/>
        <c:tickMarkSkip val="3"/>
        <c:noMultiLvlLbl val="0"/>
      </c:catAx>
      <c:valAx>
        <c:axId val="1"/>
        <c:scaling>
          <c:orientation val="minMax"/>
          <c:max val="5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412647304"/>
        <c:crosses val="autoZero"/>
        <c:crossBetween val="midCat"/>
        <c:majorUnit val="100"/>
        <c:minorUnit val="10"/>
      </c:valAx>
      <c:spPr>
        <a:solidFill>
          <a:srgbClr val="FFFFFF"/>
        </a:solidFill>
        <a:ln w="12700">
          <a:solidFill>
            <a:srgbClr val="000000"/>
          </a:solidFill>
          <a:prstDash val="solid"/>
        </a:ln>
      </c:spPr>
    </c:plotArea>
    <c:legend>
      <c:legendPos val="b"/>
      <c:layout>
        <c:manualLayout>
          <c:xMode val="edge"/>
          <c:yMode val="edge"/>
          <c:x val="4.401650618982119E-2"/>
          <c:y val="0.79811003284406579"/>
          <c:w val="0.88838212623697144"/>
          <c:h val="5.2431057064612485E-2"/>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zero"/>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oddHeader>&amp;Z- 12 -</c:oddHeader>
    </c:headerFooter>
    <c:pageMargins b="0.98425196850393704" l="0.78740157480314965" r="0.78740157480314965" t="0.98425196850393704" header="0.51181102362204722" footer="0.51181102362204722"/>
    <c:pageSetup paperSize="9" orientation="landscape"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Source Sans Pro" panose="020B0503030403020204" pitchFamily="34" charset="0"/>
                <a:ea typeface="+mn-ea"/>
                <a:cs typeface="+mn-cs"/>
              </a:defRPr>
            </a:pPr>
            <a:r>
              <a:rPr lang="de-DE" sz="1200" b="1" i="0" kern="1200" baseline="0">
                <a:solidFill>
                  <a:srgbClr val="000000"/>
                </a:solidFill>
                <a:effectLst/>
                <a:latin typeface="Source Sans Pro" panose="020B0503030403020204" pitchFamily="34" charset="0"/>
                <a:ea typeface="Arial" panose="020B0604020202020204" pitchFamily="34" charset="0"/>
                <a:cs typeface="Arial" panose="020B0604020202020204" pitchFamily="34" charset="0"/>
              </a:rPr>
              <a:t>4. Endenergieverbrauch nach Verbrauchergruppen </a:t>
            </a:r>
            <a:endParaRPr lang="de-DE" sz="1200">
              <a:effectLst/>
              <a:latin typeface="Source Sans Pro" panose="020B0503030403020204" pitchFamily="34" charset="0"/>
            </a:endParaRPr>
          </a:p>
          <a:p>
            <a:pPr>
              <a:defRPr>
                <a:latin typeface="Source Sans Pro" panose="020B0503030403020204" pitchFamily="34" charset="0"/>
              </a:defRPr>
            </a:pPr>
            <a:r>
              <a:rPr lang="de-DE" sz="1200" b="1" i="0" kern="1200" baseline="0">
                <a:solidFill>
                  <a:srgbClr val="000000"/>
                </a:solidFill>
                <a:effectLst/>
                <a:latin typeface="Source Sans Pro" panose="020B0503030403020204" pitchFamily="34" charset="0"/>
                <a:ea typeface="Arial" panose="020B0604020202020204" pitchFamily="34" charset="0"/>
                <a:cs typeface="Arial" panose="020B0604020202020204" pitchFamily="34" charset="0"/>
              </a:rPr>
              <a:t>1990 bis 2023</a:t>
            </a:r>
            <a:endParaRPr lang="de-DE" sz="1200">
              <a:effectLst/>
              <a:latin typeface="Source Sans Pro" panose="020B0503030403020204" pitchFamily="34" charset="0"/>
            </a:endParaRPr>
          </a:p>
        </c:rich>
      </c:tx>
      <c:layout>
        <c:manualLayout>
          <c:xMode val="edge"/>
          <c:yMode val="edge"/>
          <c:x val="0.19326773458682175"/>
          <c:y val="4.0191402744811186E-2"/>
        </c:manualLayout>
      </c:layout>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Source Sans Pro" panose="020B0503030403020204" pitchFamily="34" charset="0"/>
              <a:ea typeface="+mn-ea"/>
              <a:cs typeface="+mn-cs"/>
            </a:defRPr>
          </a:pPr>
          <a:endParaRPr lang="de-DE"/>
        </a:p>
      </c:txPr>
    </c:title>
    <c:autoTitleDeleted val="0"/>
    <c:plotArea>
      <c:layout>
        <c:manualLayout>
          <c:layoutTarget val="inner"/>
          <c:xMode val="edge"/>
          <c:yMode val="edge"/>
          <c:x val="9.7830704024187795E-2"/>
          <c:y val="0.21821219715956558"/>
          <c:w val="0.81815518417831878"/>
          <c:h val="0.44653760385215013"/>
        </c:manualLayout>
      </c:layout>
      <c:areaChart>
        <c:grouping val="stacked"/>
        <c:varyColors val="0"/>
        <c:ser>
          <c:idx val="2"/>
          <c:order val="0"/>
          <c:tx>
            <c:strRef>
              <c:f>'Daten Grafik 3-4'!$B$2</c:f>
              <c:strCache>
                <c:ptCount val="1"/>
                <c:pt idx="0">
                  <c:v>Haushalte, Gewerbe, Handel, Dienstleistungen und übrige Verbraucher</c:v>
                </c:pt>
              </c:strCache>
            </c:strRef>
          </c:tx>
          <c:spPr>
            <a:solidFill>
              <a:schemeClr val="accent3">
                <a:lumMod val="50000"/>
              </a:schemeClr>
            </a:solidFill>
            <a:ln>
              <a:noFill/>
            </a:ln>
            <a:effectLst/>
          </c:spPr>
          <c:cat>
            <c:numRef>
              <c:f>'Daten Grafik 3-4'!$A$3:$A$36</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Grafik 3-4'!$B$3:$B$36</c:f>
              <c:numCache>
                <c:formatCode>General</c:formatCode>
                <c:ptCount val="34"/>
                <c:pt idx="0">
                  <c:v>147.583</c:v>
                </c:pt>
                <c:pt idx="1">
                  <c:v>117.881</c:v>
                </c:pt>
                <c:pt idx="2">
                  <c:v>109.304</c:v>
                </c:pt>
                <c:pt idx="3">
                  <c:v>107.11799999999999</c:v>
                </c:pt>
                <c:pt idx="4">
                  <c:v>105.242</c:v>
                </c:pt>
                <c:pt idx="5">
                  <c:v>105.935</c:v>
                </c:pt>
                <c:pt idx="6">
                  <c:v>112.111</c:v>
                </c:pt>
                <c:pt idx="7">
                  <c:v>107.554</c:v>
                </c:pt>
                <c:pt idx="8">
                  <c:v>108.005</c:v>
                </c:pt>
                <c:pt idx="9">
                  <c:v>106.38200000000001</c:v>
                </c:pt>
                <c:pt idx="10">
                  <c:v>104.315</c:v>
                </c:pt>
                <c:pt idx="11">
                  <c:v>113.505</c:v>
                </c:pt>
                <c:pt idx="12">
                  <c:v>113.78400000000001</c:v>
                </c:pt>
                <c:pt idx="13">
                  <c:v>114.76325717935001</c:v>
                </c:pt>
                <c:pt idx="14">
                  <c:v>111.76867339899999</c:v>
                </c:pt>
                <c:pt idx="15">
                  <c:v>111.723285717</c:v>
                </c:pt>
                <c:pt idx="16">
                  <c:v>110.54693887400001</c:v>
                </c:pt>
                <c:pt idx="17">
                  <c:v>96.304243510999996</c:v>
                </c:pt>
                <c:pt idx="18">
                  <c:v>105.89352150800001</c:v>
                </c:pt>
                <c:pt idx="19">
                  <c:v>100.77776443</c:v>
                </c:pt>
                <c:pt idx="20">
                  <c:v>107.36567744899999</c:v>
                </c:pt>
                <c:pt idx="21">
                  <c:v>94.98659484800001</c:v>
                </c:pt>
                <c:pt idx="22">
                  <c:v>99.955434049680946</c:v>
                </c:pt>
                <c:pt idx="23">
                  <c:v>105.194</c:v>
                </c:pt>
                <c:pt idx="24">
                  <c:v>93.276501430100296</c:v>
                </c:pt>
                <c:pt idx="25">
                  <c:v>95.379688811331761</c:v>
                </c:pt>
                <c:pt idx="26">
                  <c:v>95.572445596104927</c:v>
                </c:pt>
                <c:pt idx="27">
                  <c:v>94.56483470170275</c:v>
                </c:pt>
                <c:pt idx="28">
                  <c:v>94.121142762150086</c:v>
                </c:pt>
                <c:pt idx="29">
                  <c:v>94.01831669361755</c:v>
                </c:pt>
                <c:pt idx="30">
                  <c:v>94.446994176626603</c:v>
                </c:pt>
                <c:pt idx="31">
                  <c:v>98.373661117691299</c:v>
                </c:pt>
                <c:pt idx="32">
                  <c:v>91.109314036863097</c:v>
                </c:pt>
                <c:pt idx="33">
                  <c:v>91.810143248689286</c:v>
                </c:pt>
              </c:numCache>
            </c:numRef>
          </c:val>
          <c:extLst>
            <c:ext xmlns:c16="http://schemas.microsoft.com/office/drawing/2014/chart" uri="{C3380CC4-5D6E-409C-BE32-E72D297353CC}">
              <c16:uniqueId val="{00000002-9FCC-4DE8-ACF0-6D40B18A64DB}"/>
            </c:ext>
          </c:extLst>
        </c:ser>
        <c:ser>
          <c:idx val="1"/>
          <c:order val="1"/>
          <c:tx>
            <c:strRef>
              <c:f>'Daten Grafik 3-4'!$C$2</c:f>
              <c:strCache>
                <c:ptCount val="1"/>
                <c:pt idx="0">
                  <c:v>Verkehr</c:v>
                </c:pt>
              </c:strCache>
            </c:strRef>
          </c:tx>
          <c:spPr>
            <a:solidFill>
              <a:srgbClr val="FF00FF"/>
            </a:solidFill>
            <a:ln>
              <a:noFill/>
            </a:ln>
            <a:effectLst/>
          </c:spPr>
          <c:cat>
            <c:numRef>
              <c:f>'Daten Grafik 3-4'!$A$3:$A$36</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Grafik 3-4'!$C$3:$C$36</c:f>
              <c:numCache>
                <c:formatCode>General</c:formatCode>
                <c:ptCount val="34"/>
                <c:pt idx="0">
                  <c:v>44.082999999999998</c:v>
                </c:pt>
                <c:pt idx="1">
                  <c:v>45.23</c:v>
                </c:pt>
                <c:pt idx="2">
                  <c:v>48.031999999999996</c:v>
                </c:pt>
                <c:pt idx="3">
                  <c:v>53.116</c:v>
                </c:pt>
                <c:pt idx="4">
                  <c:v>54.061</c:v>
                </c:pt>
                <c:pt idx="5">
                  <c:v>59.07</c:v>
                </c:pt>
                <c:pt idx="6">
                  <c:v>58.655999999999999</c:v>
                </c:pt>
                <c:pt idx="7">
                  <c:v>58.747</c:v>
                </c:pt>
                <c:pt idx="8">
                  <c:v>59.875999999999998</c:v>
                </c:pt>
                <c:pt idx="9">
                  <c:v>62.045000000000002</c:v>
                </c:pt>
                <c:pt idx="10">
                  <c:v>61.747999999999998</c:v>
                </c:pt>
                <c:pt idx="11">
                  <c:v>61.287999999999997</c:v>
                </c:pt>
                <c:pt idx="12">
                  <c:v>61.758000000000003</c:v>
                </c:pt>
                <c:pt idx="13">
                  <c:v>58.863210199999997</c:v>
                </c:pt>
                <c:pt idx="14">
                  <c:v>58.916705800000003</c:v>
                </c:pt>
                <c:pt idx="15">
                  <c:v>57.833206064000002</c:v>
                </c:pt>
                <c:pt idx="16">
                  <c:v>57.091872707999997</c:v>
                </c:pt>
                <c:pt idx="17">
                  <c:v>56.769527140000001</c:v>
                </c:pt>
                <c:pt idx="18">
                  <c:v>56.120532025999999</c:v>
                </c:pt>
                <c:pt idx="19">
                  <c:v>55.352586084000002</c:v>
                </c:pt>
                <c:pt idx="20">
                  <c:v>55.966762590999998</c:v>
                </c:pt>
                <c:pt idx="21">
                  <c:v>55.417701874000002</c:v>
                </c:pt>
                <c:pt idx="22">
                  <c:v>54.64772269482183</c:v>
                </c:pt>
                <c:pt idx="23">
                  <c:v>53.965000000000003</c:v>
                </c:pt>
                <c:pt idx="24">
                  <c:v>53.824709720986597</c:v>
                </c:pt>
                <c:pt idx="25">
                  <c:v>53.820326922998106</c:v>
                </c:pt>
                <c:pt idx="26">
                  <c:v>54.446393609788203</c:v>
                </c:pt>
                <c:pt idx="27">
                  <c:v>54.948469989277015</c:v>
                </c:pt>
                <c:pt idx="28">
                  <c:v>53.641505160722652</c:v>
                </c:pt>
                <c:pt idx="29">
                  <c:v>54.281630434789811</c:v>
                </c:pt>
                <c:pt idx="30">
                  <c:v>49.868788052189231</c:v>
                </c:pt>
                <c:pt idx="31">
                  <c:v>49.994688657362737</c:v>
                </c:pt>
                <c:pt idx="32">
                  <c:v>50.474926546993792</c:v>
                </c:pt>
                <c:pt idx="33">
                  <c:v>49.671774123264434</c:v>
                </c:pt>
              </c:numCache>
            </c:numRef>
          </c:val>
          <c:extLst>
            <c:ext xmlns:c16="http://schemas.microsoft.com/office/drawing/2014/chart" uri="{C3380CC4-5D6E-409C-BE32-E72D297353CC}">
              <c16:uniqueId val="{00000001-9FCC-4DE8-ACF0-6D40B18A64DB}"/>
            </c:ext>
          </c:extLst>
        </c:ser>
        <c:ser>
          <c:idx val="0"/>
          <c:order val="2"/>
          <c:tx>
            <c:strRef>
              <c:f>'Daten Grafik 3-4'!$D$2</c:f>
              <c:strCache>
                <c:ptCount val="1"/>
                <c:pt idx="0">
                  <c:v>Verarbeitendes Gewerbe, Gewinnung von Steinen und Erden, sonstiger Bergbau</c:v>
                </c:pt>
              </c:strCache>
            </c:strRef>
          </c:tx>
          <c:spPr>
            <a:solidFill>
              <a:srgbClr val="002060"/>
            </a:solidFill>
            <a:ln>
              <a:noFill/>
            </a:ln>
            <a:effectLst/>
          </c:spPr>
          <c:cat>
            <c:numRef>
              <c:f>'Daten Grafik 3-4'!$A$3:$A$36</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Grafik 3-4'!$D$3:$D$36</c:f>
              <c:numCache>
                <c:formatCode>General</c:formatCode>
                <c:ptCount val="34"/>
                <c:pt idx="0">
                  <c:v>116.264</c:v>
                </c:pt>
                <c:pt idx="1">
                  <c:v>79.183000000000007</c:v>
                </c:pt>
                <c:pt idx="2">
                  <c:v>59.095999999999997</c:v>
                </c:pt>
                <c:pt idx="3">
                  <c:v>47.966999999999999</c:v>
                </c:pt>
                <c:pt idx="4">
                  <c:v>34.219000000000001</c:v>
                </c:pt>
                <c:pt idx="5">
                  <c:v>37.866999999999997</c:v>
                </c:pt>
                <c:pt idx="6">
                  <c:v>38.845999999999997</c:v>
                </c:pt>
                <c:pt idx="7">
                  <c:v>37.319000000000003</c:v>
                </c:pt>
                <c:pt idx="8">
                  <c:v>36.713000000000001</c:v>
                </c:pt>
                <c:pt idx="9">
                  <c:v>37.545000000000002</c:v>
                </c:pt>
                <c:pt idx="10">
                  <c:v>38.622999999999998</c:v>
                </c:pt>
                <c:pt idx="11">
                  <c:v>38.503</c:v>
                </c:pt>
                <c:pt idx="12">
                  <c:v>43.505298494519998</c:v>
                </c:pt>
                <c:pt idx="13">
                  <c:v>49.724178661400003</c:v>
                </c:pt>
                <c:pt idx="14">
                  <c:v>50.699098032999999</c:v>
                </c:pt>
                <c:pt idx="15">
                  <c:v>51.078792872000008</c:v>
                </c:pt>
                <c:pt idx="16">
                  <c:v>54.016890977999999</c:v>
                </c:pt>
                <c:pt idx="17">
                  <c:v>59.926895576</c:v>
                </c:pt>
                <c:pt idx="18">
                  <c:v>56.099883705000003</c:v>
                </c:pt>
                <c:pt idx="19">
                  <c:v>49.716480723000004</c:v>
                </c:pt>
                <c:pt idx="20">
                  <c:v>56.183373028999995</c:v>
                </c:pt>
                <c:pt idx="21">
                  <c:v>56.290297575999993</c:v>
                </c:pt>
                <c:pt idx="22">
                  <c:v>55.017985948000003</c:v>
                </c:pt>
                <c:pt idx="23">
                  <c:v>55.533999999999999</c:v>
                </c:pt>
                <c:pt idx="24">
                  <c:v>55.600011114093</c:v>
                </c:pt>
                <c:pt idx="25">
                  <c:v>55.828681740000007</c:v>
                </c:pt>
                <c:pt idx="26">
                  <c:v>59.600400370000003</c:v>
                </c:pt>
                <c:pt idx="27">
                  <c:v>58.789980320000012</c:v>
                </c:pt>
                <c:pt idx="28">
                  <c:v>60.389877948880006</c:v>
                </c:pt>
                <c:pt idx="29">
                  <c:v>59.460232972839997</c:v>
                </c:pt>
                <c:pt idx="30">
                  <c:v>57.04125159086</c:v>
                </c:pt>
                <c:pt idx="31">
                  <c:v>57.3575175215</c:v>
                </c:pt>
                <c:pt idx="32">
                  <c:v>59.538113077119995</c:v>
                </c:pt>
                <c:pt idx="33">
                  <c:v>53.494853341896061</c:v>
                </c:pt>
              </c:numCache>
            </c:numRef>
          </c:val>
          <c:extLst>
            <c:ext xmlns:c16="http://schemas.microsoft.com/office/drawing/2014/chart" uri="{C3380CC4-5D6E-409C-BE32-E72D297353CC}">
              <c16:uniqueId val="{00000000-9FCC-4DE8-ACF0-6D40B18A64DB}"/>
            </c:ext>
          </c:extLst>
        </c:ser>
        <c:dLbls>
          <c:showLegendKey val="0"/>
          <c:showVal val="0"/>
          <c:showCatName val="0"/>
          <c:showSerName val="0"/>
          <c:showPercent val="0"/>
          <c:showBubbleSize val="0"/>
        </c:dLbls>
        <c:axId val="608745984"/>
        <c:axId val="608742704"/>
      </c:areaChart>
      <c:catAx>
        <c:axId val="60874598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Source Sans Pro" panose="020B0503030403020204" pitchFamily="34" charset="0"/>
                <a:ea typeface="+mn-ea"/>
                <a:cs typeface="+mn-cs"/>
              </a:defRPr>
            </a:pPr>
            <a:endParaRPr lang="de-DE"/>
          </a:p>
        </c:txPr>
        <c:crossAx val="608742704"/>
        <c:crossesAt val="0"/>
        <c:auto val="1"/>
        <c:lblAlgn val="ctr"/>
        <c:lblOffset val="100"/>
        <c:tickLblSkip val="3"/>
        <c:tickMarkSkip val="1"/>
        <c:noMultiLvlLbl val="0"/>
      </c:catAx>
      <c:valAx>
        <c:axId val="608742704"/>
        <c:scaling>
          <c:orientation val="minMax"/>
          <c:max val="400"/>
        </c:scaling>
        <c:delete val="0"/>
        <c:axPos val="l"/>
        <c:majorGridlines>
          <c:spPr>
            <a:ln w="9525" cap="flat" cmpd="sng" algn="ctr">
              <a:solidFill>
                <a:sysClr val="windowText" lastClr="000000"/>
              </a:solidFill>
              <a:round/>
            </a:ln>
            <a:effectLst/>
          </c:spPr>
        </c:majorGridlines>
        <c:numFmt formatCode="General"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Source Sans Pro" panose="020B0503030403020204" pitchFamily="34" charset="0"/>
                <a:ea typeface="+mn-ea"/>
                <a:cs typeface="+mn-cs"/>
              </a:defRPr>
            </a:pPr>
            <a:endParaRPr lang="de-DE"/>
          </a:p>
        </c:txPr>
        <c:crossAx val="608745984"/>
        <c:crosses val="autoZero"/>
        <c:crossBetween val="midCat"/>
        <c:majorUnit val="100"/>
      </c:valAx>
      <c:spPr>
        <a:noFill/>
        <a:ln>
          <a:solidFill>
            <a:sysClr val="windowText" lastClr="000000"/>
          </a:solidFill>
        </a:ln>
        <a:effectLst/>
      </c:spPr>
    </c:plotArea>
    <c:legend>
      <c:legendPos val="b"/>
      <c:layout>
        <c:manualLayout>
          <c:xMode val="edge"/>
          <c:yMode val="edge"/>
          <c:x val="7.829330473475761E-2"/>
          <c:y val="0.73271519631474635"/>
          <c:w val="0.86420188101487327"/>
          <c:h val="0.1900202161413896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ource Sans Pro" panose="020B0503030403020204" pitchFamily="34" charset="0"/>
              <a:ea typeface="+mn-ea"/>
              <a:cs typeface="+mn-cs"/>
            </a:defRPr>
          </a:pPr>
          <a:endParaRPr lang="de-DE"/>
        </a:p>
      </c:txPr>
    </c:legend>
    <c:plotVisOnly val="1"/>
    <c:dispBlanksAs val="zero"/>
    <c:showDLblsOverMax val="0"/>
  </c:chart>
  <c:spPr>
    <a:solidFill>
      <a:schemeClr val="bg1"/>
    </a:solidFill>
    <a:ln w="9525" cap="flat" cmpd="sng" algn="ctr">
      <a:solidFill>
        <a:srgbClr val="000000"/>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3123877917414"/>
          <c:y val="0.23832923832923833"/>
          <c:w val="0.79174147217235191"/>
          <c:h val="0.48648648648648651"/>
        </c:manualLayout>
      </c:layout>
      <c:barChart>
        <c:barDir val="col"/>
        <c:grouping val="stacked"/>
        <c:varyColors val="0"/>
        <c:ser>
          <c:idx val="0"/>
          <c:order val="0"/>
          <c:tx>
            <c:strRef>
              <c:f>Hilfstabelle!$K$2</c:f>
              <c:strCache>
                <c:ptCount val="1"/>
                <c:pt idx="0">
                  <c:v>Kohlen</c:v>
                </c:pt>
              </c:strCache>
            </c:strRef>
          </c:tx>
          <c:spPr>
            <a:solidFill>
              <a:srgbClr val="000000"/>
            </a:solidFill>
            <a:ln w="12700">
              <a:solidFill>
                <a:srgbClr val="000000"/>
              </a:solidFill>
              <a:prstDash val="solid"/>
            </a:ln>
          </c:spPr>
          <c:invertIfNegative val="0"/>
          <c:cat>
            <c:numRef>
              <c:f>Hilfstabelle!$J$3:$J$36</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Hilfstabelle!$K$3:$K$36</c:f>
              <c:numCache>
                <c:formatCode>General</c:formatCode>
                <c:ptCount val="34"/>
                <c:pt idx="0">
                  <c:v>21593.477742999999</c:v>
                </c:pt>
                <c:pt idx="1">
                  <c:v>15392.342854</c:v>
                </c:pt>
                <c:pt idx="2">
                  <c:v>10782.27851</c:v>
                </c:pt>
                <c:pt idx="3">
                  <c:v>7024.834804437136</c:v>
                </c:pt>
                <c:pt idx="4">
                  <c:v>4626.4938370000018</c:v>
                </c:pt>
                <c:pt idx="5">
                  <c:v>2580.809883024077</c:v>
                </c:pt>
                <c:pt idx="6">
                  <c:v>2020.9101487828721</c:v>
                </c:pt>
                <c:pt idx="7">
                  <c:v>1306.0810961932539</c:v>
                </c:pt>
                <c:pt idx="8">
                  <c:v>937.16825166139301</c:v>
                </c:pt>
                <c:pt idx="9">
                  <c:v>768.98296401181199</c:v>
                </c:pt>
                <c:pt idx="10">
                  <c:v>598.52596703034601</c:v>
                </c:pt>
                <c:pt idx="11">
                  <c:v>508.50358999800295</c:v>
                </c:pt>
                <c:pt idx="12">
                  <c:v>505.57230856226892</c:v>
                </c:pt>
                <c:pt idx="13">
                  <c:v>446.32169290474991</c:v>
                </c:pt>
                <c:pt idx="14">
                  <c:v>417.18574836105404</c:v>
                </c:pt>
                <c:pt idx="15">
                  <c:v>390.45059309320601</c:v>
                </c:pt>
                <c:pt idx="16">
                  <c:v>348.28158338648802</c:v>
                </c:pt>
                <c:pt idx="17">
                  <c:v>452.56158338447904</c:v>
                </c:pt>
                <c:pt idx="18">
                  <c:v>484.15131640311205</c:v>
                </c:pt>
                <c:pt idx="19">
                  <c:v>508.52704112309993</c:v>
                </c:pt>
                <c:pt idx="20">
                  <c:v>558.75086286519991</c:v>
                </c:pt>
                <c:pt idx="21">
                  <c:v>562.33839938274593</c:v>
                </c:pt>
                <c:pt idx="22">
                  <c:v>543.19594411849801</c:v>
                </c:pt>
                <c:pt idx="23">
                  <c:v>483.12859849181609</c:v>
                </c:pt>
                <c:pt idx="24">
                  <c:v>480.84566742426006</c:v>
                </c:pt>
                <c:pt idx="25">
                  <c:v>431</c:v>
                </c:pt>
                <c:pt idx="26">
                  <c:v>438</c:v>
                </c:pt>
                <c:pt idx="27">
                  <c:v>461</c:v>
                </c:pt>
                <c:pt idx="28">
                  <c:v>579</c:v>
                </c:pt>
                <c:pt idx="29">
                  <c:v>549</c:v>
                </c:pt>
                <c:pt idx="30">
                  <c:v>526.0523814438784</c:v>
                </c:pt>
                <c:pt idx="31">
                  <c:v>548.0222101891884</c:v>
                </c:pt>
                <c:pt idx="32">
                  <c:v>543.23669714377854</c:v>
                </c:pt>
                <c:pt idx="33">
                  <c:v>284.14090905795172</c:v>
                </c:pt>
              </c:numCache>
            </c:numRef>
          </c:val>
          <c:extLst>
            <c:ext xmlns:c16="http://schemas.microsoft.com/office/drawing/2014/chart" uri="{C3380CC4-5D6E-409C-BE32-E72D297353CC}">
              <c16:uniqueId val="{00000000-A651-42FA-A023-1CE5165D6F96}"/>
            </c:ext>
          </c:extLst>
        </c:ser>
        <c:ser>
          <c:idx val="1"/>
          <c:order val="1"/>
          <c:tx>
            <c:strRef>
              <c:f>Hilfstabelle!$L$2</c:f>
              <c:strCache>
                <c:ptCount val="1"/>
                <c:pt idx="0">
                  <c:v>Mineralöle</c:v>
                </c:pt>
              </c:strCache>
            </c:strRef>
          </c:tx>
          <c:spPr>
            <a:solidFill>
              <a:srgbClr val="00FFFF"/>
            </a:solidFill>
            <a:ln w="25400">
              <a:noFill/>
            </a:ln>
          </c:spPr>
          <c:invertIfNegative val="0"/>
          <c:cat>
            <c:numRef>
              <c:f>Hilfstabelle!$J$3:$J$36</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Hilfstabelle!$L$3:$L$36</c:f>
              <c:numCache>
                <c:formatCode>General</c:formatCode>
                <c:ptCount val="34"/>
                <c:pt idx="0">
                  <c:v>4125.4263350000001</c:v>
                </c:pt>
                <c:pt idx="1">
                  <c:v>5068.2723100000003</c:v>
                </c:pt>
                <c:pt idx="2">
                  <c:v>5958.8729159999993</c:v>
                </c:pt>
                <c:pt idx="3">
                  <c:v>6695.851341999999</c:v>
                </c:pt>
                <c:pt idx="4">
                  <c:v>6805.9115659999998</c:v>
                </c:pt>
                <c:pt idx="5">
                  <c:v>7247.0430574366192</c:v>
                </c:pt>
                <c:pt idx="6">
                  <c:v>7093.4693031179258</c:v>
                </c:pt>
                <c:pt idx="7">
                  <c:v>6880.0862901860073</c:v>
                </c:pt>
                <c:pt idx="8">
                  <c:v>7123.6911884814281</c:v>
                </c:pt>
                <c:pt idx="9">
                  <c:v>7031.7337863983066</c:v>
                </c:pt>
                <c:pt idx="10">
                  <c:v>6838.9747392184599</c:v>
                </c:pt>
                <c:pt idx="11">
                  <c:v>7032.2529468467837</c:v>
                </c:pt>
                <c:pt idx="12">
                  <c:v>6746.6177475781124</c:v>
                </c:pt>
                <c:pt idx="13">
                  <c:v>6500.1242284619993</c:v>
                </c:pt>
                <c:pt idx="14">
                  <c:v>6376.7624812291924</c:v>
                </c:pt>
                <c:pt idx="15">
                  <c:v>6101.5462443263668</c:v>
                </c:pt>
                <c:pt idx="16">
                  <c:v>6047.8652311752403</c:v>
                </c:pt>
                <c:pt idx="17">
                  <c:v>5227.6228320233995</c:v>
                </c:pt>
                <c:pt idx="18">
                  <c:v>5680.2144149051601</c:v>
                </c:pt>
                <c:pt idx="19">
                  <c:v>5456.3437049288395</c:v>
                </c:pt>
                <c:pt idx="20">
                  <c:v>5506.6871565605561</c:v>
                </c:pt>
                <c:pt idx="21">
                  <c:v>5280.214314081808</c:v>
                </c:pt>
                <c:pt idx="22">
                  <c:v>5320.7945946493455</c:v>
                </c:pt>
                <c:pt idx="23">
                  <c:v>5416.0236636288118</c:v>
                </c:pt>
                <c:pt idx="24">
                  <c:v>5251.1192628966674</c:v>
                </c:pt>
                <c:pt idx="25">
                  <c:v>5240</c:v>
                </c:pt>
                <c:pt idx="26">
                  <c:v>5245</c:v>
                </c:pt>
                <c:pt idx="27">
                  <c:v>5275</c:v>
                </c:pt>
                <c:pt idx="28">
                  <c:v>5271</c:v>
                </c:pt>
                <c:pt idx="29">
                  <c:v>5265</c:v>
                </c:pt>
                <c:pt idx="30">
                  <c:v>4864.9434991171229</c:v>
                </c:pt>
                <c:pt idx="31">
                  <c:v>4810.5462019915803</c:v>
                </c:pt>
                <c:pt idx="32">
                  <c:v>4837.335492064919</c:v>
                </c:pt>
                <c:pt idx="33">
                  <c:v>4802.1915889417642</c:v>
                </c:pt>
              </c:numCache>
            </c:numRef>
          </c:val>
          <c:extLst>
            <c:ext xmlns:c16="http://schemas.microsoft.com/office/drawing/2014/chart" uri="{C3380CC4-5D6E-409C-BE32-E72D297353CC}">
              <c16:uniqueId val="{00000001-A651-42FA-A023-1CE5165D6F96}"/>
            </c:ext>
          </c:extLst>
        </c:ser>
        <c:ser>
          <c:idx val="2"/>
          <c:order val="2"/>
          <c:tx>
            <c:strRef>
              <c:f>Hilfstabelle!$M$2</c:f>
              <c:strCache>
                <c:ptCount val="1"/>
                <c:pt idx="0">
                  <c:v>Gase</c:v>
                </c:pt>
              </c:strCache>
            </c:strRef>
          </c:tx>
          <c:spPr>
            <a:solidFill>
              <a:srgbClr val="FF00FF"/>
            </a:solidFill>
            <a:ln w="25400">
              <a:noFill/>
            </a:ln>
          </c:spPr>
          <c:invertIfNegative val="0"/>
          <c:cat>
            <c:numRef>
              <c:f>Hilfstabelle!$J$3:$J$36</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Hilfstabelle!$M$3:$M$36</c:f>
              <c:numCache>
                <c:formatCode>General</c:formatCode>
                <c:ptCount val="34"/>
                <c:pt idx="0">
                  <c:v>1764.4248650000004</c:v>
                </c:pt>
                <c:pt idx="1">
                  <c:v>1409.7549180000003</c:v>
                </c:pt>
                <c:pt idx="2">
                  <c:v>1827.5496380000004</c:v>
                </c:pt>
                <c:pt idx="3">
                  <c:v>2175.3180560000001</c:v>
                </c:pt>
                <c:pt idx="4">
                  <c:v>2496.7827990000005</c:v>
                </c:pt>
                <c:pt idx="5">
                  <c:v>3381.7996525498957</c:v>
                </c:pt>
                <c:pt idx="6">
                  <c:v>4525.959030573601</c:v>
                </c:pt>
                <c:pt idx="7">
                  <c:v>4651.2107083736009</c:v>
                </c:pt>
                <c:pt idx="8">
                  <c:v>4679.0106194637183</c:v>
                </c:pt>
                <c:pt idx="9">
                  <c:v>4669.0875848608357</c:v>
                </c:pt>
                <c:pt idx="10">
                  <c:v>4643.9759597608645</c:v>
                </c:pt>
                <c:pt idx="11">
                  <c:v>4826.9947739042182</c:v>
                </c:pt>
                <c:pt idx="12">
                  <c:v>4842.9278072912439</c:v>
                </c:pt>
                <c:pt idx="13">
                  <c:v>4932.6118361409553</c:v>
                </c:pt>
                <c:pt idx="14">
                  <c:v>4981.7194345264897</c:v>
                </c:pt>
                <c:pt idx="15">
                  <c:v>4935.4182277070386</c:v>
                </c:pt>
                <c:pt idx="16">
                  <c:v>4892.0067521508472</c:v>
                </c:pt>
                <c:pt idx="17">
                  <c:v>4662.7996185634647</c:v>
                </c:pt>
                <c:pt idx="18">
                  <c:v>4625.7363238952348</c:v>
                </c:pt>
                <c:pt idx="19">
                  <c:v>4343.326812358242</c:v>
                </c:pt>
                <c:pt idx="20">
                  <c:v>4482.0928050105349</c:v>
                </c:pt>
                <c:pt idx="21">
                  <c:v>3996.2703630774595</c:v>
                </c:pt>
                <c:pt idx="22">
                  <c:v>4246.0706914698794</c:v>
                </c:pt>
                <c:pt idx="23">
                  <c:v>4327.0902396491811</c:v>
                </c:pt>
                <c:pt idx="24">
                  <c:v>3896.9899230338042</c:v>
                </c:pt>
                <c:pt idx="25">
                  <c:v>4022</c:v>
                </c:pt>
                <c:pt idx="26">
                  <c:v>4352</c:v>
                </c:pt>
                <c:pt idx="27">
                  <c:v>4362</c:v>
                </c:pt>
                <c:pt idx="28">
                  <c:v>4416</c:v>
                </c:pt>
                <c:pt idx="29">
                  <c:v>4246</c:v>
                </c:pt>
                <c:pt idx="30">
                  <c:v>4232.0075693412064</c:v>
                </c:pt>
                <c:pt idx="31">
                  <c:v>4658.4812206504703</c:v>
                </c:pt>
                <c:pt idx="32">
                  <c:v>4148.2761195297935</c:v>
                </c:pt>
                <c:pt idx="33">
                  <c:v>3942.4795526591738</c:v>
                </c:pt>
              </c:numCache>
            </c:numRef>
          </c:val>
          <c:extLst>
            <c:ext xmlns:c16="http://schemas.microsoft.com/office/drawing/2014/chart" uri="{C3380CC4-5D6E-409C-BE32-E72D297353CC}">
              <c16:uniqueId val="{00000002-A651-42FA-A023-1CE5165D6F96}"/>
            </c:ext>
          </c:extLst>
        </c:ser>
        <c:ser>
          <c:idx val="3"/>
          <c:order val="3"/>
          <c:tx>
            <c:strRef>
              <c:f>Hilfstabelle!$N$2</c:f>
              <c:strCache>
                <c:ptCount val="1"/>
                <c:pt idx="0">
                  <c:v>Sonstige</c:v>
                </c:pt>
              </c:strCache>
            </c:strRef>
          </c:tx>
          <c:spPr>
            <a:solidFill>
              <a:srgbClr val="FF0000"/>
            </a:solidFill>
            <a:ln w="25400">
              <a:noFill/>
            </a:ln>
          </c:spPr>
          <c:invertIfNegative val="0"/>
          <c:cat>
            <c:numRef>
              <c:f>Hilfstabelle!$J$3:$J$36</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Hilfstabelle!$N$3:$N$36</c:f>
              <c:numCache>
                <c:formatCode>General</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63.308513650000002</c:v>
                </c:pt>
                <c:pt idx="14">
                  <c:v>39.851743999999989</c:v>
                </c:pt>
                <c:pt idx="15">
                  <c:v>42.937893900000013</c:v>
                </c:pt>
                <c:pt idx="16">
                  <c:v>0</c:v>
                </c:pt>
                <c:pt idx="17">
                  <c:v>93.883666199999993</c:v>
                </c:pt>
                <c:pt idx="18">
                  <c:v>126.41046789999999</c:v>
                </c:pt>
                <c:pt idx="19">
                  <c:v>219.09384660000001</c:v>
                </c:pt>
                <c:pt idx="20">
                  <c:v>224.04079029999994</c:v>
                </c:pt>
                <c:pt idx="21">
                  <c:v>260.00264989999994</c:v>
                </c:pt>
                <c:pt idx="22">
                  <c:v>258.47016680000002</c:v>
                </c:pt>
                <c:pt idx="23">
                  <c:v>275.03362852999999</c:v>
                </c:pt>
                <c:pt idx="24">
                  <c:v>256.229924079</c:v>
                </c:pt>
                <c:pt idx="25">
                  <c:v>257</c:v>
                </c:pt>
                <c:pt idx="26">
                  <c:v>279</c:v>
                </c:pt>
                <c:pt idx="27">
                  <c:v>322</c:v>
                </c:pt>
                <c:pt idx="28">
                  <c:v>293</c:v>
                </c:pt>
                <c:pt idx="29">
                  <c:v>344</c:v>
                </c:pt>
                <c:pt idx="30">
                  <c:v>353.05496864999998</c:v>
                </c:pt>
                <c:pt idx="31">
                  <c:v>330.87450315000001</c:v>
                </c:pt>
                <c:pt idx="32">
                  <c:v>278.3599542</c:v>
                </c:pt>
                <c:pt idx="33">
                  <c:v>293.32367939999995</c:v>
                </c:pt>
              </c:numCache>
            </c:numRef>
          </c:val>
          <c:extLst>
            <c:ext xmlns:c16="http://schemas.microsoft.com/office/drawing/2014/chart" uri="{C3380CC4-5D6E-409C-BE32-E72D297353CC}">
              <c16:uniqueId val="{00000003-A651-42FA-A023-1CE5165D6F96}"/>
            </c:ext>
          </c:extLst>
        </c:ser>
        <c:dLbls>
          <c:showLegendKey val="0"/>
          <c:showVal val="0"/>
          <c:showCatName val="0"/>
          <c:showSerName val="0"/>
          <c:showPercent val="0"/>
          <c:showBubbleSize val="0"/>
        </c:dLbls>
        <c:gapWidth val="150"/>
        <c:overlap val="100"/>
        <c:axId val="333420288"/>
        <c:axId val="1"/>
      </c:barChart>
      <c:catAx>
        <c:axId val="333420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olid"/>
            </a:ln>
          </c:spPr>
        </c:majorGridlines>
        <c:numFmt formatCode="###\ ##0\ \ \ \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333420288"/>
        <c:crosses val="autoZero"/>
        <c:crossBetween val="between"/>
      </c:valAx>
      <c:spPr>
        <a:solidFill>
          <a:srgbClr val="FFFFFF"/>
        </a:solidFill>
        <a:ln w="12700">
          <a:solidFill>
            <a:srgbClr val="000000"/>
          </a:solidFill>
          <a:prstDash val="solid"/>
        </a:ln>
      </c:spPr>
    </c:plotArea>
    <c:legend>
      <c:legendPos val="b"/>
      <c:layout>
        <c:manualLayout>
          <c:xMode val="edge"/>
          <c:yMode val="edge"/>
          <c:x val="0.30709078319629934"/>
          <c:y val="0.8393214553284809"/>
          <c:w val="0.44822073345804148"/>
          <c:h val="5.0250559417312914E-2"/>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gap"/>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9795387143262"/>
          <c:y val="0.23891654349376479"/>
          <c:w val="0.80755466603201753"/>
          <c:h val="0.48522225843579031"/>
        </c:manualLayout>
      </c:layout>
      <c:barChart>
        <c:barDir val="col"/>
        <c:grouping val="clustered"/>
        <c:varyColors val="0"/>
        <c:ser>
          <c:idx val="0"/>
          <c:order val="0"/>
          <c:tx>
            <c:strRef>
              <c:f>Hilfstabelle!$C$43</c:f>
              <c:strCache>
                <c:ptCount val="1"/>
                <c:pt idx="0">
                  <c:v>CO2-Emissionen aus dem Primärenergieverbrauch je Einwohner</c:v>
                </c:pt>
              </c:strCache>
            </c:strRef>
          </c:tx>
          <c:spPr>
            <a:solidFill>
              <a:srgbClr val="8080FF"/>
            </a:solidFill>
            <a:ln w="25400">
              <a:noFill/>
            </a:ln>
          </c:spPr>
          <c:invertIfNegative val="0"/>
          <c:cat>
            <c:numRef>
              <c:f>Hilfstabelle!$B$44:$B$77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Hilfstabelle!$C$44:$C$77</c:f>
              <c:numCache>
                <c:formatCode>0.00</c:formatCode>
                <c:ptCount val="34"/>
                <c:pt idx="0">
                  <c:v>10.524692288839473</c:v>
                </c:pt>
                <c:pt idx="1">
                  <c:v>8.5030261948649137</c:v>
                </c:pt>
                <c:pt idx="2">
                  <c:v>7.2938340456153803</c:v>
                </c:pt>
                <c:pt idx="3">
                  <c:v>6.2760622546191529</c:v>
                </c:pt>
                <c:pt idx="4">
                  <c:v>5.5323381436632975</c:v>
                </c:pt>
                <c:pt idx="5">
                  <c:v>5.2758733649297334</c:v>
                </c:pt>
                <c:pt idx="6">
                  <c:v>5.4755868677788566</c:v>
                </c:pt>
                <c:pt idx="7">
                  <c:v>5.1802305975078404</c:v>
                </c:pt>
                <c:pt idx="8">
                  <c:v>5.1728454755438618</c:v>
                </c:pt>
                <c:pt idx="9">
                  <c:v>5.0916238554980833</c:v>
                </c:pt>
                <c:pt idx="10">
                  <c:v>4.9692346816807245</c:v>
                </c:pt>
                <c:pt idx="11">
                  <c:v>5.1288952419288174</c:v>
                </c:pt>
                <c:pt idx="12">
                  <c:v>5.056402845868643</c:v>
                </c:pt>
                <c:pt idx="13">
                  <c:v>5.0322697871054061</c:v>
                </c:pt>
                <c:pt idx="14">
                  <c:v>5.0166092388661792</c:v>
                </c:pt>
                <c:pt idx="15">
                  <c:v>4.9132510024422489</c:v>
                </c:pt>
                <c:pt idx="16">
                  <c:v>4.8842361634139762</c:v>
                </c:pt>
                <c:pt idx="17">
                  <c:v>4.5591390339549616</c:v>
                </c:pt>
                <c:pt idx="18">
                  <c:v>4.8137801538800602</c:v>
                </c:pt>
                <c:pt idx="19">
                  <c:v>4.6790415697401828</c:v>
                </c:pt>
                <c:pt idx="20">
                  <c:v>4.8194412208974358</c:v>
                </c:pt>
                <c:pt idx="21">
                  <c:v>4.6290850014608589</c:v>
                </c:pt>
                <c:pt idx="22">
                  <c:v>4.7771124079861975</c:v>
                </c:pt>
                <c:pt idx="23">
                  <c:v>4.8598119852926684</c:v>
                </c:pt>
                <c:pt idx="24">
                  <c:v>4.5833515832940686</c:v>
                </c:pt>
                <c:pt idx="25">
                  <c:v>4.5831385938283313</c:v>
                </c:pt>
                <c:pt idx="26">
                  <c:v>4.7790844405522126</c:v>
                </c:pt>
                <c:pt idx="27">
                  <c:v>4.8437379637940214</c:v>
                </c:pt>
                <c:pt idx="28">
                  <c:v>4.9265569914289236</c:v>
                </c:pt>
                <c:pt idx="29">
                  <c:v>4.8771289244544382</c:v>
                </c:pt>
                <c:pt idx="30">
                  <c:v>4.7019984453124719</c:v>
                </c:pt>
                <c:pt idx="31">
                  <c:v>4.9068735787868816</c:v>
                </c:pt>
                <c:pt idx="32">
                  <c:v>4.66285922805681</c:v>
                </c:pt>
                <c:pt idx="33">
                  <c:v>4.4079001215483178</c:v>
                </c:pt>
              </c:numCache>
            </c:numRef>
          </c:val>
          <c:extLst>
            <c:ext xmlns:c16="http://schemas.microsoft.com/office/drawing/2014/chart" uri="{C3380CC4-5D6E-409C-BE32-E72D297353CC}">
              <c16:uniqueId val="{00000000-FE5E-42DE-8F85-187446F6FC37}"/>
            </c:ext>
          </c:extLst>
        </c:ser>
        <c:ser>
          <c:idx val="1"/>
          <c:order val="1"/>
          <c:tx>
            <c:strRef>
              <c:f>Hilfstabelle!$D$43</c:f>
              <c:strCache>
                <c:ptCount val="1"/>
                <c:pt idx="0">
                  <c:v>CO2-Emissionen aus dem Endenergieverbrauch je Einwohner</c:v>
                </c:pt>
              </c:strCache>
            </c:strRef>
          </c:tx>
          <c:spPr>
            <a:solidFill>
              <a:srgbClr val="802060"/>
            </a:solidFill>
            <a:ln w="25400">
              <a:noFill/>
            </a:ln>
          </c:spPr>
          <c:invertIfNegative val="0"/>
          <c:cat>
            <c:numRef>
              <c:f>Hilfstabelle!$B$44:$B$77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Hilfstabelle!$D$44:$D$77</c:f>
              <c:numCache>
                <c:formatCode>0.00</c:formatCode>
                <c:ptCount val="34"/>
                <c:pt idx="0">
                  <c:v>12.777699114508799</c:v>
                </c:pt>
                <c:pt idx="1">
                  <c:v>10.311917004559364</c:v>
                </c:pt>
                <c:pt idx="2">
                  <c:v>8.93054133658155</c:v>
                </c:pt>
                <c:pt idx="3">
                  <c:v>7.9145992020832008</c:v>
                </c:pt>
                <c:pt idx="4">
                  <c:v>7.5625544325627088</c:v>
                </c:pt>
                <c:pt idx="5">
                  <c:v>7.4645041885814027</c:v>
                </c:pt>
                <c:pt idx="6">
                  <c:v>7.6647625600672242</c:v>
                </c:pt>
                <c:pt idx="7">
                  <c:v>7.2939837180638563</c:v>
                </c:pt>
                <c:pt idx="8">
                  <c:v>7.295163485135375</c:v>
                </c:pt>
                <c:pt idx="9">
                  <c:v>7.2688435629166444</c:v>
                </c:pt>
                <c:pt idx="10">
                  <c:v>7.3208585004468762</c:v>
                </c:pt>
                <c:pt idx="11">
                  <c:v>7.697385336738475</c:v>
                </c:pt>
                <c:pt idx="12">
                  <c:v>8.256715118065058</c:v>
                </c:pt>
                <c:pt idx="13">
                  <c:v>7.9537985165862288</c:v>
                </c:pt>
                <c:pt idx="14">
                  <c:v>7.5263901365681356</c:v>
                </c:pt>
                <c:pt idx="15">
                  <c:v>7.4192927840287624</c:v>
                </c:pt>
                <c:pt idx="16">
                  <c:v>7.4723884551205444</c:v>
                </c:pt>
                <c:pt idx="17">
                  <c:v>7.2958075671627141</c:v>
                </c:pt>
                <c:pt idx="18">
                  <c:v>7.4457626188008694</c:v>
                </c:pt>
                <c:pt idx="19">
                  <c:v>7.1014879008473546</c:v>
                </c:pt>
                <c:pt idx="20">
                  <c:v>7.5196693907688701</c:v>
                </c:pt>
                <c:pt idx="21">
                  <c:v>7.6539238216671341</c:v>
                </c:pt>
                <c:pt idx="22">
                  <c:v>7.7491939305830737</c:v>
                </c:pt>
                <c:pt idx="23">
                  <c:v>7.810861138740699</c:v>
                </c:pt>
                <c:pt idx="24">
                  <c:v>7.4941550274863289</c:v>
                </c:pt>
                <c:pt idx="25">
                  <c:v>7.3264743163069213</c:v>
                </c:pt>
                <c:pt idx="26">
                  <c:v>7.3724538734853429</c:v>
                </c:pt>
                <c:pt idx="27">
                  <c:v>7.1740444485134542</c:v>
                </c:pt>
                <c:pt idx="28">
                  <c:v>7.0959098150756352</c:v>
                </c:pt>
                <c:pt idx="29">
                  <c:v>6.7270952202954053</c:v>
                </c:pt>
                <c:pt idx="30">
                  <c:v>6.2596345942772063</c:v>
                </c:pt>
                <c:pt idx="31">
                  <c:v>6.6995244778386978</c:v>
                </c:pt>
                <c:pt idx="32">
                  <c:v>6.6082568119218434</c:v>
                </c:pt>
                <c:pt idx="33">
                  <c:v>6.1102310270759563</c:v>
                </c:pt>
              </c:numCache>
            </c:numRef>
          </c:val>
          <c:extLst>
            <c:ext xmlns:c16="http://schemas.microsoft.com/office/drawing/2014/chart" uri="{C3380CC4-5D6E-409C-BE32-E72D297353CC}">
              <c16:uniqueId val="{00000001-FE5E-42DE-8F85-187446F6FC37}"/>
            </c:ext>
          </c:extLst>
        </c:ser>
        <c:dLbls>
          <c:showLegendKey val="0"/>
          <c:showVal val="0"/>
          <c:showCatName val="0"/>
          <c:showSerName val="0"/>
          <c:showPercent val="0"/>
          <c:showBubbleSize val="0"/>
        </c:dLbls>
        <c:gapWidth val="150"/>
        <c:axId val="333416024"/>
        <c:axId val="1"/>
      </c:barChart>
      <c:catAx>
        <c:axId val="333416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333416024"/>
        <c:crosses val="autoZero"/>
        <c:crossBetween val="between"/>
      </c:valAx>
      <c:spPr>
        <a:solidFill>
          <a:srgbClr val="FFFFFF"/>
        </a:solidFill>
        <a:ln w="12700">
          <a:solidFill>
            <a:srgbClr val="000000"/>
          </a:solidFill>
          <a:prstDash val="solid"/>
        </a:ln>
      </c:spPr>
    </c:plotArea>
    <c:legend>
      <c:legendPos val="r"/>
      <c:layout>
        <c:manualLayout>
          <c:xMode val="edge"/>
          <c:yMode val="edge"/>
          <c:x val="0.12645317870830999"/>
          <c:y val="0.7998752286645987"/>
          <c:w val="0.80613631455063928"/>
          <c:h val="0.1243671955778255"/>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gap"/>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14439777660082"/>
          <c:y val="0.25369488639028631"/>
          <c:w val="0.7927941877713045"/>
          <c:h val="0.53178089954664753"/>
        </c:manualLayout>
      </c:layout>
      <c:barChart>
        <c:barDir val="col"/>
        <c:grouping val="stacked"/>
        <c:varyColors val="0"/>
        <c:ser>
          <c:idx val="0"/>
          <c:order val="0"/>
          <c:tx>
            <c:strRef>
              <c:f>'Daten 3-4'!$N$3</c:f>
              <c:strCache>
                <c:ptCount val="1"/>
                <c:pt idx="0">
                  <c:v>Sonstige</c:v>
                </c:pt>
              </c:strCache>
            </c:strRef>
          </c:tx>
          <c:spPr>
            <a:solidFill>
              <a:srgbClr val="8080FF"/>
            </a:solidFill>
            <a:ln w="25400">
              <a:noFill/>
            </a:ln>
          </c:spPr>
          <c:invertIfNegative val="0"/>
          <c:cat>
            <c:numRef>
              <c:f>'Daten 3-4'!$M$4:$M$37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3-4'!$N$4:$N$37</c:f>
              <c:numCache>
                <c:formatCode>General</c:formatCode>
                <c:ptCount val="34"/>
                <c:pt idx="13">
                  <c:v>63.308513650000002</c:v>
                </c:pt>
                <c:pt idx="14" formatCode="###\ ##0">
                  <c:v>39.851743999999989</c:v>
                </c:pt>
                <c:pt idx="15" formatCode="###\ ##0">
                  <c:v>42.937893900000013</c:v>
                </c:pt>
                <c:pt idx="16" formatCode="###\ ##0">
                  <c:v>0</c:v>
                </c:pt>
                <c:pt idx="17" formatCode="###\ ##0">
                  <c:v>76.753456200000002</c:v>
                </c:pt>
                <c:pt idx="18" formatCode="###\ ##0">
                  <c:v>71.374922099999992</c:v>
                </c:pt>
                <c:pt idx="19" formatCode="###\ ##0">
                  <c:v>150.75193189999999</c:v>
                </c:pt>
                <c:pt idx="20" formatCode="###\ ##0">
                  <c:v>161.61030069999995</c:v>
                </c:pt>
                <c:pt idx="21" formatCode="###\ ##0">
                  <c:v>180.03015089999997</c:v>
                </c:pt>
                <c:pt idx="22" formatCode="###\ ##0">
                  <c:v>174.423214</c:v>
                </c:pt>
                <c:pt idx="23" formatCode="###\ ##0">
                  <c:v>156.78108413000004</c:v>
                </c:pt>
                <c:pt idx="24" formatCode="###\ ##0">
                  <c:v>135.54389457899998</c:v>
                </c:pt>
                <c:pt idx="25" formatCode="###\ ##0">
                  <c:v>128.22935480999999</c:v>
                </c:pt>
                <c:pt idx="26" formatCode="###\ ##0">
                  <c:v>149.21313122699996</c:v>
                </c:pt>
                <c:pt idx="27" formatCode="###\ ##0">
                  <c:v>157.11005749500001</c:v>
                </c:pt>
                <c:pt idx="28" formatCode="###\ ##0">
                  <c:v>165.93069149999999</c:v>
                </c:pt>
                <c:pt idx="29" formatCode="###\ ##0">
                  <c:v>206.36213309999997</c:v>
                </c:pt>
                <c:pt idx="30" formatCode="###\ ##0">
                  <c:v>212.77044720000001</c:v>
                </c:pt>
                <c:pt idx="31" formatCode="###\ ##0">
                  <c:v>199.97365589999998</c:v>
                </c:pt>
                <c:pt idx="32" formatCode="###\ ##0">
                  <c:v>195.4074717</c:v>
                </c:pt>
                <c:pt idx="33" formatCode="###\ ##0">
                  <c:v>160.68493349999997</c:v>
                </c:pt>
              </c:numCache>
            </c:numRef>
          </c:val>
          <c:extLst>
            <c:ext xmlns:c16="http://schemas.microsoft.com/office/drawing/2014/chart" uri="{C3380CC4-5D6E-409C-BE32-E72D297353CC}">
              <c16:uniqueId val="{00000000-AB15-430B-8902-E35AA38637F9}"/>
            </c:ext>
          </c:extLst>
        </c:ser>
        <c:ser>
          <c:idx val="1"/>
          <c:order val="1"/>
          <c:tx>
            <c:strRef>
              <c:f>'Daten 3-4'!$O$3</c:f>
              <c:strCache>
                <c:ptCount val="1"/>
                <c:pt idx="0">
                  <c:v>Fernwärme</c:v>
                </c:pt>
              </c:strCache>
            </c:strRef>
          </c:tx>
          <c:spPr>
            <a:solidFill>
              <a:srgbClr val="802060"/>
            </a:solidFill>
            <a:ln w="25400">
              <a:noFill/>
            </a:ln>
          </c:spPr>
          <c:invertIfNegative val="0"/>
          <c:cat>
            <c:numRef>
              <c:f>'Daten 3-4'!$M$4:$M$37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3-4'!$O$4:$O$37</c:f>
              <c:numCache>
                <c:formatCode>###\ ##0</c:formatCode>
                <c:ptCount val="34"/>
                <c:pt idx="0">
                  <c:v>4229.1201780000001</c:v>
                </c:pt>
                <c:pt idx="1">
                  <c:v>4002.4917139999993</c:v>
                </c:pt>
                <c:pt idx="2">
                  <c:v>3563.9612010000005</c:v>
                </c:pt>
                <c:pt idx="3">
                  <c:v>2019.9536040000005</c:v>
                </c:pt>
                <c:pt idx="4">
                  <c:v>2302.6781660000006</c:v>
                </c:pt>
                <c:pt idx="5">
                  <c:v>1602.5809716720482</c:v>
                </c:pt>
                <c:pt idx="6">
                  <c:v>1919.353633269026</c:v>
                </c:pt>
                <c:pt idx="7">
                  <c:v>1406.5282639744898</c:v>
                </c:pt>
                <c:pt idx="8">
                  <c:v>1208.7083051030766</c:v>
                </c:pt>
                <c:pt idx="9">
                  <c:v>1050.8979684156595</c:v>
                </c:pt>
                <c:pt idx="10">
                  <c:v>898.85459917540356</c:v>
                </c:pt>
                <c:pt idx="11">
                  <c:v>881.84460863652805</c:v>
                </c:pt>
                <c:pt idx="12">
                  <c:v>968.53395350135997</c:v>
                </c:pt>
                <c:pt idx="13">
                  <c:v>953.03598246022011</c:v>
                </c:pt>
                <c:pt idx="14">
                  <c:v>780.52363313272849</c:v>
                </c:pt>
                <c:pt idx="15">
                  <c:v>814.47195748055572</c:v>
                </c:pt>
                <c:pt idx="16">
                  <c:v>782.08130717271865</c:v>
                </c:pt>
                <c:pt idx="17">
                  <c:v>713.50063994011873</c:v>
                </c:pt>
                <c:pt idx="18">
                  <c:v>695.35399734420685</c:v>
                </c:pt>
                <c:pt idx="19">
                  <c:v>710.94729015606538</c:v>
                </c:pt>
                <c:pt idx="20">
                  <c:v>718.32505052371687</c:v>
                </c:pt>
                <c:pt idx="21">
                  <c:v>613.27507865300845</c:v>
                </c:pt>
                <c:pt idx="22">
                  <c:v>652.53656545425793</c:v>
                </c:pt>
                <c:pt idx="23">
                  <c:v>691.08043133652768</c:v>
                </c:pt>
                <c:pt idx="24">
                  <c:v>608.31646385041404</c:v>
                </c:pt>
                <c:pt idx="25">
                  <c:v>596.63146028369749</c:v>
                </c:pt>
                <c:pt idx="26">
                  <c:v>638.86344251953028</c:v>
                </c:pt>
                <c:pt idx="27">
                  <c:v>649.00229510571182</c:v>
                </c:pt>
                <c:pt idx="28">
                  <c:v>669.43155060751656</c:v>
                </c:pt>
                <c:pt idx="29">
                  <c:v>676.79283119749607</c:v>
                </c:pt>
                <c:pt idx="30">
                  <c:v>699.79680637071112</c:v>
                </c:pt>
                <c:pt idx="31">
                  <c:v>753.32568993811662</c:v>
                </c:pt>
                <c:pt idx="32">
                  <c:v>598.25528020365209</c:v>
                </c:pt>
                <c:pt idx="33">
                  <c:v>652.0326328486442</c:v>
                </c:pt>
              </c:numCache>
            </c:numRef>
          </c:val>
          <c:extLst>
            <c:ext xmlns:c16="http://schemas.microsoft.com/office/drawing/2014/chart" uri="{C3380CC4-5D6E-409C-BE32-E72D297353CC}">
              <c16:uniqueId val="{00000001-AB15-430B-8902-E35AA38637F9}"/>
            </c:ext>
          </c:extLst>
        </c:ser>
        <c:ser>
          <c:idx val="2"/>
          <c:order val="2"/>
          <c:tx>
            <c:strRef>
              <c:f>'Daten 3-4'!$P$3</c:f>
              <c:strCache>
                <c:ptCount val="1"/>
                <c:pt idx="0">
                  <c:v>Strom</c:v>
                </c:pt>
              </c:strCache>
            </c:strRef>
          </c:tx>
          <c:spPr>
            <a:solidFill>
              <a:srgbClr val="336666"/>
            </a:solidFill>
            <a:ln w="25400">
              <a:noFill/>
            </a:ln>
          </c:spPr>
          <c:invertIfNegative val="0"/>
          <c:cat>
            <c:numRef>
              <c:f>'Daten 3-4'!$M$4:$M$37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3-4'!$P$4:$P$37</c:f>
              <c:numCache>
                <c:formatCode>###\ ##0</c:formatCode>
                <c:ptCount val="34"/>
                <c:pt idx="0">
                  <c:v>8368.7068770000005</c:v>
                </c:pt>
                <c:pt idx="1">
                  <c:v>6882.9806500000004</c:v>
                </c:pt>
                <c:pt idx="2">
                  <c:v>5916.3514340000002</c:v>
                </c:pt>
                <c:pt idx="3">
                  <c:v>5819.9392719999996</c:v>
                </c:pt>
                <c:pt idx="4">
                  <c:v>5764.665081000001</c:v>
                </c:pt>
                <c:pt idx="5">
                  <c:v>6008.5536413904001</c:v>
                </c:pt>
                <c:pt idx="6">
                  <c:v>6101.6212948514294</c:v>
                </c:pt>
                <c:pt idx="7">
                  <c:v>5932.4513883551999</c:v>
                </c:pt>
                <c:pt idx="8">
                  <c:v>6040.0151758440006</c:v>
                </c:pt>
                <c:pt idx="9">
                  <c:v>6041.8368347544001</c:v>
                </c:pt>
                <c:pt idx="10">
                  <c:v>6437.3942896559993</c:v>
                </c:pt>
                <c:pt idx="11">
                  <c:v>6904.7538363648</c:v>
                </c:pt>
                <c:pt idx="12">
                  <c:v>8451.6295040928017</c:v>
                </c:pt>
                <c:pt idx="13">
                  <c:v>7881.3044589102192</c:v>
                </c:pt>
                <c:pt idx="14">
                  <c:v>6882.9365356042526</c:v>
                </c:pt>
                <c:pt idx="15">
                  <c:v>6833.5437742199992</c:v>
                </c:pt>
                <c:pt idx="16">
                  <c:v>6964.7973204959999</c:v>
                </c:pt>
                <c:pt idx="17">
                  <c:v>7204.0548582252013</c:v>
                </c:pt>
                <c:pt idx="18">
                  <c:v>6918.2829682560005</c:v>
                </c:pt>
                <c:pt idx="19">
                  <c:v>6388.0030679399997</c:v>
                </c:pt>
                <c:pt idx="20">
                  <c:v>6847.7511779197484</c:v>
                </c:pt>
                <c:pt idx="21">
                  <c:v>7420.7066262033604</c:v>
                </c:pt>
                <c:pt idx="22">
                  <c:v>7299.3070199902804</c:v>
                </c:pt>
                <c:pt idx="23">
                  <c:v>7194.0523818314168</c:v>
                </c:pt>
                <c:pt idx="24">
                  <c:v>7033.7787505621927</c:v>
                </c:pt>
                <c:pt idx="25">
                  <c:v>6706.7472999072234</c:v>
                </c:pt>
                <c:pt idx="26">
                  <c:v>6473.9164093672425</c:v>
                </c:pt>
                <c:pt idx="27">
                  <c:v>5899.0811075669508</c:v>
                </c:pt>
                <c:pt idx="28">
                  <c:v>5356.9042037357576</c:v>
                </c:pt>
                <c:pt idx="29">
                  <c:v>4568.7982291025255</c:v>
                </c:pt>
                <c:pt idx="30">
                  <c:v>3965.8952354898734</c:v>
                </c:pt>
                <c:pt idx="31">
                  <c:v>4514.6285443520683</c:v>
                </c:pt>
                <c:pt idx="32">
                  <c:v>4720.9534331303539</c:v>
                </c:pt>
                <c:pt idx="33">
                  <c:v>4178.8476565318006</c:v>
                </c:pt>
              </c:numCache>
            </c:numRef>
          </c:val>
          <c:extLst>
            <c:ext xmlns:c16="http://schemas.microsoft.com/office/drawing/2014/chart" uri="{C3380CC4-5D6E-409C-BE32-E72D297353CC}">
              <c16:uniqueId val="{00000002-AB15-430B-8902-E35AA38637F9}"/>
            </c:ext>
          </c:extLst>
        </c:ser>
        <c:ser>
          <c:idx val="3"/>
          <c:order val="3"/>
          <c:tx>
            <c:strRef>
              <c:f>'Daten 3-4'!$Q$3</c:f>
              <c:strCache>
                <c:ptCount val="1"/>
                <c:pt idx="0">
                  <c:v>Gase</c:v>
                </c:pt>
              </c:strCache>
            </c:strRef>
          </c:tx>
          <c:spPr>
            <a:solidFill>
              <a:srgbClr val="A0E0E0"/>
            </a:solidFill>
            <a:ln w="25400">
              <a:noFill/>
            </a:ln>
          </c:spPr>
          <c:invertIfNegative val="0"/>
          <c:cat>
            <c:numRef>
              <c:f>'Daten 3-4'!$M$4:$M$37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3-4'!$Q$4:$Q$37</c:f>
              <c:numCache>
                <c:formatCode>###\ ##0</c:formatCode>
                <c:ptCount val="34"/>
                <c:pt idx="0">
                  <c:v>1667.3936450000003</c:v>
                </c:pt>
                <c:pt idx="1">
                  <c:v>1342.453223</c:v>
                </c:pt>
                <c:pt idx="2">
                  <c:v>1629.0641930000002</c:v>
                </c:pt>
                <c:pt idx="3">
                  <c:v>1935.2351919999999</c:v>
                </c:pt>
                <c:pt idx="4">
                  <c:v>2000.6602560000001</c:v>
                </c:pt>
                <c:pt idx="5">
                  <c:v>2468.9303740288451</c:v>
                </c:pt>
                <c:pt idx="6">
                  <c:v>2799.1972597752001</c:v>
                </c:pt>
                <c:pt idx="7">
                  <c:v>2901.3729030182394</c:v>
                </c:pt>
                <c:pt idx="8">
                  <c:v>2908.0921101054128</c:v>
                </c:pt>
                <c:pt idx="9">
                  <c:v>3024.804216680388</c:v>
                </c:pt>
                <c:pt idx="10">
                  <c:v>3079.5737019957928</c:v>
                </c:pt>
                <c:pt idx="11">
                  <c:v>3277.1731641503306</c:v>
                </c:pt>
                <c:pt idx="12">
                  <c:v>3110.2183503152432</c:v>
                </c:pt>
                <c:pt idx="13">
                  <c:v>3066.1781610349567</c:v>
                </c:pt>
                <c:pt idx="14">
                  <c:v>3279.4854265464896</c:v>
                </c:pt>
                <c:pt idx="15">
                  <c:v>3185.0951098270398</c:v>
                </c:pt>
                <c:pt idx="16">
                  <c:v>3167.7899094618479</c:v>
                </c:pt>
                <c:pt idx="17">
                  <c:v>3054.654350183464</c:v>
                </c:pt>
                <c:pt idx="18">
                  <c:v>3065.0884375512355</c:v>
                </c:pt>
                <c:pt idx="19">
                  <c:v>2803.6910669862418</c:v>
                </c:pt>
                <c:pt idx="20">
                  <c:v>3043.6165483139753</c:v>
                </c:pt>
                <c:pt idx="21">
                  <c:v>2673.9785805675656</c:v>
                </c:pt>
                <c:pt idx="22">
                  <c:v>2857.4657544049578</c:v>
                </c:pt>
                <c:pt idx="23">
                  <c:v>2962.1514651708703</c:v>
                </c:pt>
                <c:pt idx="24">
                  <c:v>2673.5839819932808</c:v>
                </c:pt>
                <c:pt idx="25">
                  <c:v>2817.3931978067385</c:v>
                </c:pt>
                <c:pt idx="26">
                  <c:v>2982.2320895216976</c:v>
                </c:pt>
                <c:pt idx="27">
                  <c:v>3007.5640994998248</c:v>
                </c:pt>
                <c:pt idx="28">
                  <c:v>3173.8831419827893</c:v>
                </c:pt>
                <c:pt idx="29">
                  <c:v>3092.2638653475174</c:v>
                </c:pt>
                <c:pt idx="30">
                  <c:v>2963.0432536496846</c:v>
                </c:pt>
                <c:pt idx="31">
                  <c:v>3270.2519986056218</c:v>
                </c:pt>
                <c:pt idx="32">
                  <c:v>3055.8163290214216</c:v>
                </c:pt>
                <c:pt idx="33">
                  <c:v>2861.1907138118931</c:v>
                </c:pt>
              </c:numCache>
            </c:numRef>
          </c:val>
          <c:extLst>
            <c:ext xmlns:c16="http://schemas.microsoft.com/office/drawing/2014/chart" uri="{C3380CC4-5D6E-409C-BE32-E72D297353CC}">
              <c16:uniqueId val="{00000003-AB15-430B-8902-E35AA38637F9}"/>
            </c:ext>
          </c:extLst>
        </c:ser>
        <c:ser>
          <c:idx val="4"/>
          <c:order val="4"/>
          <c:tx>
            <c:strRef>
              <c:f>'Daten 3-4'!$R$3</c:f>
              <c:strCache>
                <c:ptCount val="1"/>
                <c:pt idx="0">
                  <c:v>Mineralöle</c:v>
                </c:pt>
              </c:strCache>
            </c:strRef>
          </c:tx>
          <c:spPr>
            <a:solidFill>
              <a:srgbClr val="600080"/>
            </a:solidFill>
            <a:ln w="25400">
              <a:noFill/>
            </a:ln>
          </c:spPr>
          <c:invertIfNegative val="0"/>
          <c:cat>
            <c:numRef>
              <c:f>'Daten 3-4'!$M$4:$M$37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3-4'!$R$4:$R$37</c:f>
              <c:numCache>
                <c:formatCode>###\ ##0</c:formatCode>
                <c:ptCount val="34"/>
                <c:pt idx="0">
                  <c:v>3974.0169060000007</c:v>
                </c:pt>
                <c:pt idx="1">
                  <c:v>4713.8364340000007</c:v>
                </c:pt>
                <c:pt idx="2">
                  <c:v>5383.9841369999995</c:v>
                </c:pt>
                <c:pt idx="3">
                  <c:v>6363.342087</c:v>
                </c:pt>
                <c:pt idx="4">
                  <c:v>6400.9771619999992</c:v>
                </c:pt>
                <c:pt idx="5">
                  <c:v>6770.5101040685595</c:v>
                </c:pt>
                <c:pt idx="6">
                  <c:v>6905.9459495048159</c:v>
                </c:pt>
                <c:pt idx="7">
                  <c:v>6769.4247137973289</c:v>
                </c:pt>
                <c:pt idx="8">
                  <c:v>7030.2505922985038</c:v>
                </c:pt>
                <c:pt idx="9">
                  <c:v>6939.5849121317606</c:v>
                </c:pt>
                <c:pt idx="10">
                  <c:v>6786.3457378974281</c:v>
                </c:pt>
                <c:pt idx="11">
                  <c:v>6989.7470704421203</c:v>
                </c:pt>
                <c:pt idx="12">
                  <c:v>6718.4137430086666</c:v>
                </c:pt>
                <c:pt idx="13">
                  <c:v>6468.6619881020788</c:v>
                </c:pt>
                <c:pt idx="14">
                  <c:v>6329.2724651696735</c:v>
                </c:pt>
                <c:pt idx="15">
                  <c:v>6054.3961227531436</c:v>
                </c:pt>
                <c:pt idx="16">
                  <c:v>6006.7857336502411</c:v>
                </c:pt>
                <c:pt idx="17">
                  <c:v>5200.1764151593998</c:v>
                </c:pt>
                <c:pt idx="18">
                  <c:v>5650.9733320451596</c:v>
                </c:pt>
                <c:pt idx="19">
                  <c:v>5415.5894032288397</c:v>
                </c:pt>
                <c:pt idx="20">
                  <c:v>5476.5951397805557</c:v>
                </c:pt>
                <c:pt idx="21">
                  <c:v>5250.4573858418089</c:v>
                </c:pt>
                <c:pt idx="22">
                  <c:v>5295.7964122093463</c:v>
                </c:pt>
                <c:pt idx="23">
                  <c:v>5395.0967660358228</c:v>
                </c:pt>
                <c:pt idx="24">
                  <c:v>5235.506906020868</c:v>
                </c:pt>
                <c:pt idx="25">
                  <c:v>5227.9762058845899</c:v>
                </c:pt>
                <c:pt idx="26">
                  <c:v>5233.0249051543897</c:v>
                </c:pt>
                <c:pt idx="27">
                  <c:v>5262.9566110676233</c:v>
                </c:pt>
                <c:pt idx="28">
                  <c:v>5266.4068965074202</c:v>
                </c:pt>
                <c:pt idx="29">
                  <c:v>5261.7289731963956</c:v>
                </c:pt>
                <c:pt idx="30">
                  <c:v>4860.6613680971232</c:v>
                </c:pt>
                <c:pt idx="31">
                  <c:v>4803.3812880515807</c:v>
                </c:pt>
                <c:pt idx="32">
                  <c:v>4818.86898246492</c:v>
                </c:pt>
                <c:pt idx="33">
                  <c:v>4786.6235497866419</c:v>
                </c:pt>
              </c:numCache>
            </c:numRef>
          </c:val>
          <c:extLst>
            <c:ext xmlns:c16="http://schemas.microsoft.com/office/drawing/2014/chart" uri="{C3380CC4-5D6E-409C-BE32-E72D297353CC}">
              <c16:uniqueId val="{00000004-AB15-430B-8902-E35AA38637F9}"/>
            </c:ext>
          </c:extLst>
        </c:ser>
        <c:ser>
          <c:idx val="5"/>
          <c:order val="5"/>
          <c:tx>
            <c:strRef>
              <c:f>'Daten 3-4'!$S$3</c:f>
              <c:strCache>
                <c:ptCount val="1"/>
                <c:pt idx="0">
                  <c:v>Kohlen</c:v>
                </c:pt>
              </c:strCache>
            </c:strRef>
          </c:tx>
          <c:spPr>
            <a:solidFill>
              <a:srgbClr val="FF8080"/>
            </a:solidFill>
            <a:ln w="25400">
              <a:noFill/>
            </a:ln>
          </c:spPr>
          <c:invertIfNegative val="0"/>
          <c:cat>
            <c:numRef>
              <c:f>'Daten 3-4'!$M$4:$M$37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3-4'!$S$4:$S$37</c:f>
              <c:numCache>
                <c:formatCode>###\ ##0</c:formatCode>
                <c:ptCount val="34"/>
                <c:pt idx="0">
                  <c:v>15127.410867999999</c:v>
                </c:pt>
                <c:pt idx="1">
                  <c:v>9581.2000370000005</c:v>
                </c:pt>
                <c:pt idx="2">
                  <c:v>6242.0826139999999</c:v>
                </c:pt>
                <c:pt idx="3">
                  <c:v>3907.6187894371242</c:v>
                </c:pt>
                <c:pt idx="4">
                  <c:v>2571.8373840000004</c:v>
                </c:pt>
                <c:pt idx="5">
                  <c:v>1838.9385286474371</c:v>
                </c:pt>
                <c:pt idx="6">
                  <c:v>1367.717506471635</c:v>
                </c:pt>
                <c:pt idx="7">
                  <c:v>1065.7938938072539</c:v>
                </c:pt>
                <c:pt idx="8">
                  <c:v>779.72507372587313</c:v>
                </c:pt>
                <c:pt idx="9">
                  <c:v>744.86999877281198</c:v>
                </c:pt>
                <c:pt idx="10">
                  <c:v>596.70550477934603</c:v>
                </c:pt>
                <c:pt idx="11">
                  <c:v>507.85625540800299</c:v>
                </c:pt>
                <c:pt idx="12">
                  <c:v>501.59728009826898</c:v>
                </c:pt>
                <c:pt idx="13">
                  <c:v>443.12352206875005</c:v>
                </c:pt>
                <c:pt idx="14">
                  <c:v>414.68635640305405</c:v>
                </c:pt>
                <c:pt idx="15">
                  <c:v>390.45059309320601</c:v>
                </c:pt>
                <c:pt idx="16">
                  <c:v>348.28158338648797</c:v>
                </c:pt>
                <c:pt idx="17">
                  <c:v>452.56158338447904</c:v>
                </c:pt>
                <c:pt idx="18">
                  <c:v>484.15131640311205</c:v>
                </c:pt>
                <c:pt idx="19">
                  <c:v>508.52704112309993</c:v>
                </c:pt>
                <c:pt idx="20">
                  <c:v>558.75086286519991</c:v>
                </c:pt>
                <c:pt idx="21">
                  <c:v>559.37534895474596</c:v>
                </c:pt>
                <c:pt idx="22">
                  <c:v>539.78649251449804</c:v>
                </c:pt>
                <c:pt idx="23">
                  <c:v>478.85905453181601</c:v>
                </c:pt>
                <c:pt idx="24">
                  <c:v>476.35630592063234</c:v>
                </c:pt>
                <c:pt idx="25">
                  <c:v>426.70285035561182</c:v>
                </c:pt>
                <c:pt idx="26">
                  <c:v>433.44915528731849</c:v>
                </c:pt>
                <c:pt idx="27">
                  <c:v>457.12611712927355</c:v>
                </c:pt>
                <c:pt idx="28">
                  <c:v>575.00715629679041</c:v>
                </c:pt>
                <c:pt idx="29">
                  <c:v>545.4646881769122</c:v>
                </c:pt>
                <c:pt idx="30">
                  <c:v>523.10560233799231</c:v>
                </c:pt>
                <c:pt idx="31">
                  <c:v>544.65508785600446</c:v>
                </c:pt>
                <c:pt idx="32">
                  <c:v>539.87352903889075</c:v>
                </c:pt>
                <c:pt idx="33">
                  <c:v>282.96480575314689</c:v>
                </c:pt>
              </c:numCache>
            </c:numRef>
          </c:val>
          <c:extLst>
            <c:ext xmlns:c16="http://schemas.microsoft.com/office/drawing/2014/chart" uri="{C3380CC4-5D6E-409C-BE32-E72D297353CC}">
              <c16:uniqueId val="{00000005-AB15-430B-8902-E35AA38637F9}"/>
            </c:ext>
          </c:extLst>
        </c:ser>
        <c:dLbls>
          <c:showLegendKey val="0"/>
          <c:showVal val="0"/>
          <c:showCatName val="0"/>
          <c:showSerName val="0"/>
          <c:showPercent val="0"/>
          <c:showBubbleSize val="0"/>
        </c:dLbls>
        <c:gapWidth val="150"/>
        <c:overlap val="100"/>
        <c:axId val="333419960"/>
        <c:axId val="1"/>
        <c:extLst/>
      </c:barChart>
      <c:catAx>
        <c:axId val="333419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olid"/>
            </a:ln>
          </c:spPr>
        </c:majorGridlines>
        <c:numFmt formatCode="###\ ##0\ \ \ \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333419960"/>
        <c:crosses val="autoZero"/>
        <c:crossBetween val="between"/>
      </c:valAx>
      <c:spPr>
        <a:solidFill>
          <a:srgbClr val="FFFFFF"/>
        </a:solidFill>
        <a:ln w="12700">
          <a:solidFill>
            <a:srgbClr val="000000"/>
          </a:solidFill>
          <a:prstDash val="solid"/>
        </a:ln>
      </c:spPr>
    </c:plotArea>
    <c:legend>
      <c:legendPos val="b"/>
      <c:layout>
        <c:manualLayout>
          <c:xMode val="edge"/>
          <c:yMode val="edge"/>
          <c:x val="0.1745154172210468"/>
          <c:y val="0.8756330529706513"/>
          <c:w val="0.69210908020153994"/>
          <c:h val="5.0345730931360855E-2"/>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gap"/>
    <c:showDLblsOverMax val="0"/>
  </c:chart>
  <c:spPr>
    <a:solidFill>
      <a:srgbClr val="FFFFFF"/>
    </a:solidFill>
    <a:ln w="952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34259280439332"/>
          <c:y val="0.24137960064318503"/>
          <c:w val="0.794595992743512"/>
          <c:h val="0.48029614413694982"/>
        </c:manualLayout>
      </c:layout>
      <c:lineChart>
        <c:grouping val="standard"/>
        <c:varyColors val="0"/>
        <c:ser>
          <c:idx val="0"/>
          <c:order val="0"/>
          <c:tx>
            <c:strRef>
              <c:f>'Daten 3-4'!$B$40</c:f>
              <c:strCache>
                <c:ptCount val="1"/>
                <c:pt idx="0">
                  <c:v>Verarbeitendes Gewerbe, Gewinnung von Steinen und Erden, sonstiger Bergbau </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'Daten 3-4'!$A$41:$A$74</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3-4'!$B$41:$B$74</c:f>
              <c:numCache>
                <c:formatCode>General</c:formatCode>
                <c:ptCount val="34"/>
                <c:pt idx="0">
                  <c:v>13226.164918318333</c:v>
                </c:pt>
                <c:pt idx="1">
                  <c:v>9207.3897561929771</c:v>
                </c:pt>
                <c:pt idx="2">
                  <c:v>6454.2410429236825</c:v>
                </c:pt>
                <c:pt idx="3">
                  <c:v>5589.8332524125281</c:v>
                </c:pt>
                <c:pt idx="4">
                  <c:v>4055.9809366254335</c:v>
                </c:pt>
                <c:pt idx="5">
                  <c:v>3993.4638489880876</c:v>
                </c:pt>
                <c:pt idx="6">
                  <c:v>4131.6524511968018</c:v>
                </c:pt>
                <c:pt idx="7">
                  <c:v>3891.0776387180745</c:v>
                </c:pt>
                <c:pt idx="8">
                  <c:v>3816.8584894236606</c:v>
                </c:pt>
                <c:pt idx="9">
                  <c:v>3890.2274133891647</c:v>
                </c:pt>
                <c:pt idx="10">
                  <c:v>4056.4998896318084</c:v>
                </c:pt>
                <c:pt idx="11">
                  <c:v>4165.5508517480284</c:v>
                </c:pt>
                <c:pt idx="12">
                  <c:v>4288.7019147249293</c:v>
                </c:pt>
                <c:pt idx="13">
                  <c:v>4513.4369384338597</c:v>
                </c:pt>
                <c:pt idx="14">
                  <c:v>4557.0778904221734</c:v>
                </c:pt>
                <c:pt idx="15">
                  <c:v>4449.005168378736</c:v>
                </c:pt>
                <c:pt idx="16">
                  <c:v>4727.0283473446852</c:v>
                </c:pt>
                <c:pt idx="17">
                  <c:v>5137.7838681646826</c:v>
                </c:pt>
                <c:pt idx="18">
                  <c:v>4919.341849206081</c:v>
                </c:pt>
                <c:pt idx="19">
                  <c:v>4512.1452890162764</c:v>
                </c:pt>
                <c:pt idx="20">
                  <c:v>5098.0428273996667</c:v>
                </c:pt>
                <c:pt idx="21">
                  <c:v>5417.3448149672449</c:v>
                </c:pt>
                <c:pt idx="22">
                  <c:v>5339.0757086020367</c:v>
                </c:pt>
                <c:pt idx="23">
                  <c:v>5154.7760528172312</c:v>
                </c:pt>
                <c:pt idx="24">
                  <c:v>5093.2668479287559</c:v>
                </c:pt>
                <c:pt idx="25">
                  <c:v>5011.7056571717831</c:v>
                </c:pt>
                <c:pt idx="26">
                  <c:v>5099.8563769844695</c:v>
                </c:pt>
                <c:pt idx="27">
                  <c:v>4940.0695473490796</c:v>
                </c:pt>
                <c:pt idx="28">
                  <c:v>5024.7097720855818</c:v>
                </c:pt>
                <c:pt idx="29">
                  <c:v>4474.7943645278337</c:v>
                </c:pt>
                <c:pt idx="30">
                  <c:v>3955.998474573048</c:v>
                </c:pt>
                <c:pt idx="31">
                  <c:v>4321.9671641545765</c:v>
                </c:pt>
                <c:pt idx="32">
                  <c:v>4460.5799742213212</c:v>
                </c:pt>
                <c:pt idx="33">
                  <c:v>3646.7339097658332</c:v>
                </c:pt>
              </c:numCache>
            </c:numRef>
          </c:val>
          <c:smooth val="0"/>
          <c:extLst>
            <c:ext xmlns:c16="http://schemas.microsoft.com/office/drawing/2014/chart" uri="{C3380CC4-5D6E-409C-BE32-E72D297353CC}">
              <c16:uniqueId val="{00000000-9493-44E7-BD20-ED42B070F2FB}"/>
            </c:ext>
          </c:extLst>
        </c:ser>
        <c:ser>
          <c:idx val="1"/>
          <c:order val="1"/>
          <c:tx>
            <c:strRef>
              <c:f>'Daten 3-4'!$C$40</c:f>
              <c:strCache>
                <c:ptCount val="1"/>
                <c:pt idx="0">
                  <c:v>Verkehr</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'Daten 3-4'!$A$41:$A$74</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3-4'!$C$41:$C$74</c:f>
              <c:numCache>
                <c:formatCode>General</c:formatCode>
                <c:ptCount val="34"/>
                <c:pt idx="0">
                  <c:v>3371.989008</c:v>
                </c:pt>
                <c:pt idx="1">
                  <c:v>3417.8839800000001</c:v>
                </c:pt>
                <c:pt idx="2">
                  <c:v>3603.1208034327137</c:v>
                </c:pt>
                <c:pt idx="3">
                  <c:v>3970.3282469999999</c:v>
                </c:pt>
                <c:pt idx="4">
                  <c:v>4041.2786569999998</c:v>
                </c:pt>
                <c:pt idx="5">
                  <c:v>4350.32275897</c:v>
                </c:pt>
                <c:pt idx="6">
                  <c:v>4321.7454281656001</c:v>
                </c:pt>
                <c:pt idx="7">
                  <c:v>4343.0483797475999</c:v>
                </c:pt>
                <c:pt idx="8">
                  <c:v>4426.8392170090001</c:v>
                </c:pt>
                <c:pt idx="9">
                  <c:v>4584.0502494756001</c:v>
                </c:pt>
                <c:pt idx="10">
                  <c:v>4562.7565065859999</c:v>
                </c:pt>
                <c:pt idx="11">
                  <c:v>4597.5849728884887</c:v>
                </c:pt>
                <c:pt idx="12">
                  <c:v>4584.1156993916002</c:v>
                </c:pt>
                <c:pt idx="13">
                  <c:v>4454.2655509183996</c:v>
                </c:pt>
                <c:pt idx="14">
                  <c:v>4346.7307703791603</c:v>
                </c:pt>
                <c:pt idx="15">
                  <c:v>4186.8043868786399</c:v>
                </c:pt>
                <c:pt idx="16">
                  <c:v>3994.5336974155521</c:v>
                </c:pt>
                <c:pt idx="17">
                  <c:v>3954.3618075036197</c:v>
                </c:pt>
                <c:pt idx="18">
                  <c:v>3953.8011775085683</c:v>
                </c:pt>
                <c:pt idx="19">
                  <c:v>3913.6795309113877</c:v>
                </c:pt>
                <c:pt idx="20">
                  <c:v>3955.0777440775482</c:v>
                </c:pt>
                <c:pt idx="21">
                  <c:v>3922.733303038452</c:v>
                </c:pt>
                <c:pt idx="22">
                  <c:v>3870.9213012280802</c:v>
                </c:pt>
                <c:pt idx="23">
                  <c:v>3840.0184790290537</c:v>
                </c:pt>
                <c:pt idx="24">
                  <c:v>3836.7962525443213</c:v>
                </c:pt>
                <c:pt idx="25">
                  <c:v>3795.5079664704176</c:v>
                </c:pt>
                <c:pt idx="26">
                  <c:v>3842.5823916532954</c:v>
                </c:pt>
                <c:pt idx="27">
                  <c:v>3867.2961097585071</c:v>
                </c:pt>
                <c:pt idx="28">
                  <c:v>3800.1260984673568</c:v>
                </c:pt>
                <c:pt idx="29">
                  <c:v>3824.522132972792</c:v>
                </c:pt>
                <c:pt idx="30">
                  <c:v>3455.4784476567497</c:v>
                </c:pt>
                <c:pt idx="31">
                  <c:v>3498.1724291713849</c:v>
                </c:pt>
                <c:pt idx="32">
                  <c:v>3540.9229728362789</c:v>
                </c:pt>
                <c:pt idx="33">
                  <c:v>3463.0631517383813</c:v>
                </c:pt>
              </c:numCache>
            </c:numRef>
          </c:val>
          <c:smooth val="0"/>
          <c:extLst>
            <c:ext xmlns:c16="http://schemas.microsoft.com/office/drawing/2014/chart" uri="{C3380CC4-5D6E-409C-BE32-E72D297353CC}">
              <c16:uniqueId val="{00000001-9493-44E7-BD20-ED42B070F2FB}"/>
            </c:ext>
          </c:extLst>
        </c:ser>
        <c:ser>
          <c:idx val="2"/>
          <c:order val="2"/>
          <c:tx>
            <c:strRef>
              <c:f>'Daten 3-4'!$D$40</c:f>
              <c:strCache>
                <c:ptCount val="1"/>
                <c:pt idx="0">
                  <c:v>Haushalte, Gewerbe, Handel, Dienstleistungen, Sonstige</c:v>
                </c:pt>
              </c:strCache>
            </c:strRef>
          </c:tx>
          <c:spPr>
            <a:ln w="12700">
              <a:solidFill>
                <a:srgbClr val="339966"/>
              </a:solidFill>
              <a:prstDash val="solid"/>
            </a:ln>
          </c:spPr>
          <c:marker>
            <c:symbol val="triangle"/>
            <c:size val="5"/>
            <c:spPr>
              <a:solidFill>
                <a:srgbClr val="339966"/>
              </a:solidFill>
              <a:ln>
                <a:solidFill>
                  <a:srgbClr val="339966"/>
                </a:solidFill>
                <a:prstDash val="solid"/>
              </a:ln>
            </c:spPr>
          </c:marker>
          <c:cat>
            <c:numRef>
              <c:f>'Daten 3-4'!$A$41:$A$74</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'Daten 3-4'!$D$41:$D$74</c:f>
              <c:numCache>
                <c:formatCode>General</c:formatCode>
                <c:ptCount val="34"/>
                <c:pt idx="0">
                  <c:v>16768.494547681672</c:v>
                </c:pt>
                <c:pt idx="1">
                  <c:v>13897.688321807022</c:v>
                </c:pt>
                <c:pt idx="2">
                  <c:v>12678.081732643604</c:v>
                </c:pt>
                <c:pt idx="3">
                  <c:v>10485.927445024598</c:v>
                </c:pt>
                <c:pt idx="4">
                  <c:v>10943.558455374568</c:v>
                </c:pt>
                <c:pt idx="5">
                  <c:v>10345.727011849203</c:v>
                </c:pt>
                <c:pt idx="6">
                  <c:v>10640.437764509705</c:v>
                </c:pt>
                <c:pt idx="7">
                  <c:v>9841.4451444868373</c:v>
                </c:pt>
                <c:pt idx="8">
                  <c:v>9723.0935506442074</c:v>
                </c:pt>
                <c:pt idx="9">
                  <c:v>9327.716267890255</c:v>
                </c:pt>
                <c:pt idx="10">
                  <c:v>9179.6174372861606</c:v>
                </c:pt>
                <c:pt idx="11">
                  <c:v>9798.2391103652644</c:v>
                </c:pt>
                <c:pt idx="12">
                  <c:v>10877.575216899811</c:v>
                </c:pt>
                <c:pt idx="13">
                  <c:v>9907.9101368739666</c:v>
                </c:pt>
                <c:pt idx="14">
                  <c:v>8822.9475000548628</c:v>
                </c:pt>
                <c:pt idx="15">
                  <c:v>8685.0858960165679</c:v>
                </c:pt>
                <c:pt idx="16">
                  <c:v>8548.173809407057</c:v>
                </c:pt>
                <c:pt idx="17">
                  <c:v>7609.555627424359</c:v>
                </c:pt>
                <c:pt idx="18">
                  <c:v>8012.0819469850667</c:v>
                </c:pt>
                <c:pt idx="19">
                  <c:v>7551.6849814065836</c:v>
                </c:pt>
                <c:pt idx="20">
                  <c:v>7753.5285086259828</c:v>
                </c:pt>
                <c:pt idx="21">
                  <c:v>7357.7450531147924</c:v>
                </c:pt>
                <c:pt idx="22">
                  <c:v>7609.3184487432227</c:v>
                </c:pt>
                <c:pt idx="23">
                  <c:v>7883.2266511901689</c:v>
                </c:pt>
                <c:pt idx="24">
                  <c:v>7233.0232024533098</c:v>
                </c:pt>
                <c:pt idx="25">
                  <c:v>7295.7423636596704</c:v>
                </c:pt>
                <c:pt idx="26">
                  <c:v>7143.0549357363025</c:v>
                </c:pt>
                <c:pt idx="27">
                  <c:v>6863.2129674594762</c:v>
                </c:pt>
                <c:pt idx="28">
                  <c:v>6515.9871597450947</c:v>
                </c:pt>
                <c:pt idx="29">
                  <c:v>6044.7213948962226</c:v>
                </c:pt>
                <c:pt idx="30">
                  <c:v>5866.296440970571</c:v>
                </c:pt>
                <c:pt idx="31">
                  <c:v>6307.1426370178178</c:v>
                </c:pt>
                <c:pt idx="32">
                  <c:v>6000.2698337467582</c:v>
                </c:pt>
                <c:pt idx="33">
                  <c:v>5812.5472307279124</c:v>
                </c:pt>
              </c:numCache>
            </c:numRef>
          </c:val>
          <c:smooth val="0"/>
          <c:extLst>
            <c:ext xmlns:c16="http://schemas.microsoft.com/office/drawing/2014/chart" uri="{C3380CC4-5D6E-409C-BE32-E72D297353CC}">
              <c16:uniqueId val="{00000002-9493-44E7-BD20-ED42B070F2FB}"/>
            </c:ext>
          </c:extLst>
        </c:ser>
        <c:dLbls>
          <c:showLegendKey val="0"/>
          <c:showVal val="0"/>
          <c:showCatName val="0"/>
          <c:showSerName val="0"/>
          <c:showPercent val="0"/>
          <c:showBubbleSize val="0"/>
        </c:dLbls>
        <c:marker val="1"/>
        <c:smooth val="0"/>
        <c:axId val="333417664"/>
        <c:axId val="1"/>
      </c:lineChart>
      <c:catAx>
        <c:axId val="333417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olid"/>
            </a:ln>
          </c:spPr>
        </c:majorGridlines>
        <c:numFmt formatCode="###\ ##0\ \ \ \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333417664"/>
        <c:crosses val="autoZero"/>
        <c:crossBetween val="between"/>
      </c:valAx>
      <c:spPr>
        <a:solidFill>
          <a:srgbClr val="FFFFFF"/>
        </a:solidFill>
        <a:ln w="12700">
          <a:solidFill>
            <a:srgbClr val="000000"/>
          </a:solidFill>
          <a:prstDash val="solid"/>
        </a:ln>
      </c:spPr>
    </c:plotArea>
    <c:legend>
      <c:legendPos val="r"/>
      <c:layout>
        <c:manualLayout>
          <c:xMode val="edge"/>
          <c:yMode val="edge"/>
          <c:x val="0.12343966712898752"/>
          <c:y val="0.80188902094785319"/>
          <c:w val="0.81604289755042758"/>
          <c:h val="0.13521789729114053"/>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gap"/>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137160</xdr:rowOff>
    </xdr:from>
    <xdr:to>
      <xdr:col>6</xdr:col>
      <xdr:colOff>754380</xdr:colOff>
      <xdr:row>24</xdr:row>
      <xdr:rowOff>160020</xdr:rowOff>
    </xdr:to>
    <xdr:graphicFrame macro="">
      <xdr:nvGraphicFramePr>
        <xdr:cNvPr id="2" name="Diagramm 6">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26670</xdr:colOff>
      <xdr:row>23</xdr:row>
      <xdr:rowOff>142875</xdr:rowOff>
    </xdr:from>
    <xdr:ext cx="1863247" cy="221133"/>
    <xdr:sp macro="" textlink="">
      <xdr:nvSpPr>
        <xdr:cNvPr id="3" name="Text Box 7">
          <a:extLst>
            <a:ext uri="{FF2B5EF4-FFF2-40B4-BE49-F238E27FC236}">
              <a16:creationId xmlns:a16="http://schemas.microsoft.com/office/drawing/2014/main" id="{00000000-0008-0000-0500-000003000000}"/>
            </a:ext>
          </a:extLst>
        </xdr:cNvPr>
        <xdr:cNvSpPr txBox="1">
          <a:spLocks noChangeArrowheads="1"/>
        </xdr:cNvSpPr>
      </xdr:nvSpPr>
      <xdr:spPr bwMode="auto">
        <a:xfrm>
          <a:off x="26670" y="3998595"/>
          <a:ext cx="1863247" cy="2211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Source Sans Pro" panose="020B0503030403020204" pitchFamily="34" charset="0"/>
              <a:cs typeface="Arial"/>
            </a:rPr>
            <a:t>Thüringer</a:t>
          </a:r>
          <a:r>
            <a:rPr lang="de-DE" sz="800" b="0" i="0" u="none" strike="noStrike" baseline="0">
              <a:solidFill>
                <a:srgbClr val="000000"/>
              </a:solidFill>
              <a:latin typeface="Arial"/>
              <a:cs typeface="Arial"/>
            </a:rPr>
            <a:t> Landesamt für Statistik</a:t>
          </a:r>
        </a:p>
      </xdr:txBody>
    </xdr:sp>
    <xdr:clientData/>
  </xdr:oneCellAnchor>
  <xdr:twoCellAnchor>
    <xdr:from>
      <xdr:col>0</xdr:col>
      <xdr:colOff>0</xdr:colOff>
      <xdr:row>29</xdr:row>
      <xdr:rowOff>45719</xdr:rowOff>
    </xdr:from>
    <xdr:to>
      <xdr:col>6</xdr:col>
      <xdr:colOff>762000</xdr:colOff>
      <xdr:row>52</xdr:row>
      <xdr:rowOff>121920</xdr:rowOff>
    </xdr:to>
    <xdr:graphicFrame macro="">
      <xdr:nvGraphicFramePr>
        <xdr:cNvPr id="4" name="Diagramm 9">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32385</xdr:colOff>
      <xdr:row>51</xdr:row>
      <xdr:rowOff>95250</xdr:rowOff>
    </xdr:from>
    <xdr:ext cx="1823159" cy="177165"/>
    <xdr:sp macro="" textlink="">
      <xdr:nvSpPr>
        <xdr:cNvPr id="5" name="Text Box 10">
          <a:extLst>
            <a:ext uri="{FF2B5EF4-FFF2-40B4-BE49-F238E27FC236}">
              <a16:creationId xmlns:a16="http://schemas.microsoft.com/office/drawing/2014/main" id="{00000000-0008-0000-0500-000005000000}"/>
            </a:ext>
          </a:extLst>
        </xdr:cNvPr>
        <xdr:cNvSpPr txBox="1">
          <a:spLocks noChangeArrowheads="1"/>
        </xdr:cNvSpPr>
      </xdr:nvSpPr>
      <xdr:spPr bwMode="auto">
        <a:xfrm>
          <a:off x="32385" y="8705850"/>
          <a:ext cx="1823159" cy="177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Source Sans Pro" panose="020B0503030403020204" pitchFamily="34" charset="0"/>
              <a:cs typeface="Arial"/>
            </a:rPr>
            <a:t>Thüringer</a:t>
          </a:r>
          <a:r>
            <a:rPr lang="de-DE" sz="800" b="0" i="0" u="none" strike="noStrike" baseline="0">
              <a:solidFill>
                <a:srgbClr val="000000"/>
              </a:solidFill>
              <a:latin typeface="Arial"/>
              <a:cs typeface="Arial"/>
            </a:rPr>
            <a:t> Landesamt für Statistik</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30480</xdr:colOff>
      <xdr:row>70</xdr:row>
      <xdr:rowOff>68580</xdr:rowOff>
    </xdr:from>
    <xdr:to>
      <xdr:col>1</xdr:col>
      <xdr:colOff>114300</xdr:colOff>
      <xdr:row>70</xdr:row>
      <xdr:rowOff>68580</xdr:rowOff>
    </xdr:to>
    <xdr:sp macro="" textlink="">
      <xdr:nvSpPr>
        <xdr:cNvPr id="6087" name="Line 2">
          <a:extLst>
            <a:ext uri="{FF2B5EF4-FFF2-40B4-BE49-F238E27FC236}">
              <a16:creationId xmlns:a16="http://schemas.microsoft.com/office/drawing/2014/main" id="{00000000-0008-0000-0A00-0000C7170000}"/>
            </a:ext>
          </a:extLst>
        </xdr:cNvPr>
        <xdr:cNvSpPr>
          <a:spLocks noChangeShapeType="1"/>
        </xdr:cNvSpPr>
      </xdr:nvSpPr>
      <xdr:spPr bwMode="auto">
        <a:xfrm>
          <a:off x="30480" y="8435340"/>
          <a:ext cx="6553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45720</xdr:colOff>
      <xdr:row>71</xdr:row>
      <xdr:rowOff>76200</xdr:rowOff>
    </xdr:from>
    <xdr:to>
      <xdr:col>1</xdr:col>
      <xdr:colOff>76200</xdr:colOff>
      <xdr:row>71</xdr:row>
      <xdr:rowOff>76200</xdr:rowOff>
    </xdr:to>
    <xdr:sp macro="" textlink="">
      <xdr:nvSpPr>
        <xdr:cNvPr id="7111" name="Line 4">
          <a:extLst>
            <a:ext uri="{FF2B5EF4-FFF2-40B4-BE49-F238E27FC236}">
              <a16:creationId xmlns:a16="http://schemas.microsoft.com/office/drawing/2014/main" id="{00000000-0008-0000-0B00-0000C71B0000}"/>
            </a:ext>
          </a:extLst>
        </xdr:cNvPr>
        <xdr:cNvSpPr>
          <a:spLocks noChangeShapeType="1"/>
        </xdr:cNvSpPr>
      </xdr:nvSpPr>
      <xdr:spPr bwMode="auto">
        <a:xfrm>
          <a:off x="45720" y="8610600"/>
          <a:ext cx="6248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60960</xdr:colOff>
      <xdr:row>69</xdr:row>
      <xdr:rowOff>68580</xdr:rowOff>
    </xdr:from>
    <xdr:to>
      <xdr:col>1</xdr:col>
      <xdr:colOff>144780</xdr:colOff>
      <xdr:row>69</xdr:row>
      <xdr:rowOff>68580</xdr:rowOff>
    </xdr:to>
    <xdr:sp macro="" textlink="">
      <xdr:nvSpPr>
        <xdr:cNvPr id="8135" name="Line 4">
          <a:extLst>
            <a:ext uri="{FF2B5EF4-FFF2-40B4-BE49-F238E27FC236}">
              <a16:creationId xmlns:a16="http://schemas.microsoft.com/office/drawing/2014/main" id="{00000000-0008-0000-0C00-0000C71F0000}"/>
            </a:ext>
          </a:extLst>
        </xdr:cNvPr>
        <xdr:cNvSpPr>
          <a:spLocks noChangeShapeType="1"/>
        </xdr:cNvSpPr>
      </xdr:nvSpPr>
      <xdr:spPr bwMode="auto">
        <a:xfrm>
          <a:off x="60960" y="8869680"/>
          <a:ext cx="609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70</xdr:row>
      <xdr:rowOff>85725</xdr:rowOff>
    </xdr:from>
    <xdr:to>
      <xdr:col>1</xdr:col>
      <xdr:colOff>70156</xdr:colOff>
      <xdr:row>70</xdr:row>
      <xdr:rowOff>97918</xdr:rowOff>
    </xdr:to>
    <xdr:pic>
      <xdr:nvPicPr>
        <xdr:cNvPr id="4" name="Grafik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9525" y="9058275"/>
          <a:ext cx="603556" cy="1219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276225</xdr:colOff>
      <xdr:row>8</xdr:row>
      <xdr:rowOff>66675</xdr:rowOff>
    </xdr:from>
    <xdr:to>
      <xdr:col>0</xdr:col>
      <xdr:colOff>1713719</xdr:colOff>
      <xdr:row>10</xdr:row>
      <xdr:rowOff>11483</xdr:rowOff>
    </xdr:to>
    <xdr:sp macro="" textlink="">
      <xdr:nvSpPr>
        <xdr:cNvPr id="2" name="Text 15">
          <a:extLst>
            <a:ext uri="{FF2B5EF4-FFF2-40B4-BE49-F238E27FC236}">
              <a16:creationId xmlns:a16="http://schemas.microsoft.com/office/drawing/2014/main" id="{00000000-0008-0000-1100-000002000000}"/>
            </a:ext>
          </a:extLst>
        </xdr:cNvPr>
        <xdr:cNvSpPr txBox="1">
          <a:spLocks noChangeArrowheads="1"/>
        </xdr:cNvSpPr>
      </xdr:nvSpPr>
      <xdr:spPr bwMode="auto">
        <a:xfrm>
          <a:off x="276225" y="1343025"/>
          <a:ext cx="1437494" cy="26865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00" b="0" i="0" u="none" strike="noStrike" baseline="0">
              <a:solidFill>
                <a:srgbClr val="000000"/>
              </a:solidFill>
              <a:latin typeface="Helvetica"/>
              <a:cs typeface="Helvetica"/>
            </a:rPr>
            <a:t>Energieträger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276225</xdr:colOff>
      <xdr:row>8</xdr:row>
      <xdr:rowOff>66675</xdr:rowOff>
    </xdr:from>
    <xdr:to>
      <xdr:col>0</xdr:col>
      <xdr:colOff>1713719</xdr:colOff>
      <xdr:row>10</xdr:row>
      <xdr:rowOff>11483</xdr:rowOff>
    </xdr:to>
    <xdr:sp macro="" textlink="">
      <xdr:nvSpPr>
        <xdr:cNvPr id="163841" name="Text 15">
          <a:extLst>
            <a:ext uri="{FF2B5EF4-FFF2-40B4-BE49-F238E27FC236}">
              <a16:creationId xmlns:a16="http://schemas.microsoft.com/office/drawing/2014/main" id="{00000000-0008-0000-1200-000001800200}"/>
            </a:ext>
          </a:extLst>
        </xdr:cNvPr>
        <xdr:cNvSpPr txBox="1">
          <a:spLocks noChangeArrowheads="1"/>
        </xdr:cNvSpPr>
      </xdr:nvSpPr>
      <xdr:spPr bwMode="auto">
        <a:xfrm>
          <a:off x="276225" y="1371600"/>
          <a:ext cx="1400175" cy="276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00" b="0" i="0" u="none" strike="noStrike" baseline="0">
              <a:solidFill>
                <a:srgbClr val="000000"/>
              </a:solidFill>
              <a:latin typeface="Helvetica"/>
              <a:cs typeface="Helvetica"/>
            </a:rPr>
            <a:t>Energieträger</a:t>
          </a:r>
        </a:p>
      </xdr:txBody>
    </xdr:sp>
    <xdr:clientData/>
  </xdr:twoCellAnchor>
  <xdr:twoCellAnchor>
    <xdr:from>
      <xdr:col>0</xdr:col>
      <xdr:colOff>60960</xdr:colOff>
      <xdr:row>35</xdr:row>
      <xdr:rowOff>38100</xdr:rowOff>
    </xdr:from>
    <xdr:to>
      <xdr:col>0</xdr:col>
      <xdr:colOff>1242060</xdr:colOff>
      <xdr:row>35</xdr:row>
      <xdr:rowOff>38100</xdr:rowOff>
    </xdr:to>
    <xdr:sp macro="" textlink="">
      <xdr:nvSpPr>
        <xdr:cNvPr id="4290446" name="Line 2">
          <a:extLst>
            <a:ext uri="{FF2B5EF4-FFF2-40B4-BE49-F238E27FC236}">
              <a16:creationId xmlns:a16="http://schemas.microsoft.com/office/drawing/2014/main" id="{00000000-0008-0000-1200-00008E774100}"/>
            </a:ext>
          </a:extLst>
        </xdr:cNvPr>
        <xdr:cNvSpPr>
          <a:spLocks noChangeShapeType="1"/>
        </xdr:cNvSpPr>
      </xdr:nvSpPr>
      <xdr:spPr bwMode="auto">
        <a:xfrm>
          <a:off x="60960" y="5593080"/>
          <a:ext cx="1181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7620</xdr:colOff>
      <xdr:row>2</xdr:row>
      <xdr:rowOff>7620</xdr:rowOff>
    </xdr:from>
    <xdr:to>
      <xdr:col>6</xdr:col>
      <xdr:colOff>769620</xdr:colOff>
      <xdr:row>26</xdr:row>
      <xdr:rowOff>0</xdr:rowOff>
    </xdr:to>
    <xdr:graphicFrame macro="">
      <xdr:nvGraphicFramePr>
        <xdr:cNvPr id="2" name="Diagramm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741045</xdr:colOff>
      <xdr:row>3</xdr:row>
      <xdr:rowOff>0</xdr:rowOff>
    </xdr:from>
    <xdr:to>
      <xdr:col>5</xdr:col>
      <xdr:colOff>744884</xdr:colOff>
      <xdr:row>6</xdr:row>
      <xdr:rowOff>0</xdr:rowOff>
    </xdr:to>
    <xdr:sp macro="" textlink="">
      <xdr:nvSpPr>
        <xdr:cNvPr id="3" name="Text Box 2">
          <a:extLst>
            <a:ext uri="{FF2B5EF4-FFF2-40B4-BE49-F238E27FC236}">
              <a16:creationId xmlns:a16="http://schemas.microsoft.com/office/drawing/2014/main" id="{00000000-0008-0000-1300-000003000000}"/>
            </a:ext>
          </a:extLst>
        </xdr:cNvPr>
        <xdr:cNvSpPr txBox="1">
          <a:spLocks noChangeArrowheads="1"/>
        </xdr:cNvSpPr>
      </xdr:nvSpPr>
      <xdr:spPr bwMode="auto">
        <a:xfrm>
          <a:off x="741045" y="502920"/>
          <a:ext cx="3966239" cy="502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lnSpc>
              <a:spcPts val="1200"/>
            </a:lnSpc>
            <a:defRPr sz="1000"/>
          </a:pPr>
          <a:r>
            <a:rPr lang="de-DE" sz="1100" b="1" i="0" u="none" strike="noStrike" baseline="0">
              <a:solidFill>
                <a:srgbClr val="000000"/>
              </a:solidFill>
              <a:latin typeface="Arial"/>
              <a:cs typeface="Arial"/>
            </a:rPr>
            <a:t>1. CO</a:t>
          </a:r>
          <a:r>
            <a:rPr lang="de-DE" sz="1100" b="1" i="0" u="none" strike="noStrike" baseline="-25000">
              <a:solidFill>
                <a:srgbClr val="000000"/>
              </a:solidFill>
              <a:latin typeface="Arial"/>
              <a:cs typeface="Arial"/>
            </a:rPr>
            <a:t>2</a:t>
          </a:r>
          <a:r>
            <a:rPr lang="de-DE" sz="1100" b="1" i="0" u="none" strike="noStrike" baseline="0">
              <a:solidFill>
                <a:srgbClr val="000000"/>
              </a:solidFill>
              <a:latin typeface="Arial"/>
              <a:cs typeface="Arial"/>
            </a:rPr>
            <a:t>-Emissionen aus dem </a:t>
          </a:r>
          <a:r>
            <a:rPr lang="de-DE" sz="1200" b="1" i="0" u="none" strike="noStrike" baseline="0">
              <a:solidFill>
                <a:srgbClr val="000000"/>
              </a:solidFill>
              <a:latin typeface="Source Sans Pro" panose="020B0503030403020204" pitchFamily="34" charset="0"/>
              <a:cs typeface="Arial"/>
            </a:rPr>
            <a:t>Primärenergieverbrauch</a:t>
          </a:r>
          <a:r>
            <a:rPr lang="de-DE" sz="1100" b="1" i="0" u="none" strike="noStrike" baseline="0">
              <a:solidFill>
                <a:srgbClr val="000000"/>
              </a:solidFill>
              <a:latin typeface="Arial"/>
              <a:cs typeface="Arial"/>
            </a:rPr>
            <a:t> nach Energieträgern 1990 bis 2023</a:t>
          </a:r>
        </a:p>
        <a:p>
          <a:pPr algn="ctr" rtl="0">
            <a:lnSpc>
              <a:spcPts val="1200"/>
            </a:lnSpc>
            <a:defRPr sz="1000"/>
          </a:pPr>
          <a:endParaRPr lang="de-DE" sz="1100" b="1" i="0" u="none" strike="noStrike" baseline="0">
            <a:solidFill>
              <a:srgbClr val="000000"/>
            </a:solidFill>
            <a:latin typeface="Arial"/>
            <a:cs typeface="Arial"/>
          </a:endParaRPr>
        </a:p>
      </xdr:txBody>
    </xdr:sp>
    <xdr:clientData/>
  </xdr:twoCellAnchor>
  <xdr:oneCellAnchor>
    <xdr:from>
      <xdr:col>0</xdr:col>
      <xdr:colOff>28575</xdr:colOff>
      <xdr:row>24</xdr:row>
      <xdr:rowOff>146685</xdr:rowOff>
    </xdr:from>
    <xdr:ext cx="1708808" cy="155447"/>
    <xdr:sp macro="" textlink="">
      <xdr:nvSpPr>
        <xdr:cNvPr id="4" name="Text Box 4">
          <a:extLst>
            <a:ext uri="{FF2B5EF4-FFF2-40B4-BE49-F238E27FC236}">
              <a16:creationId xmlns:a16="http://schemas.microsoft.com/office/drawing/2014/main" id="{00000000-0008-0000-1300-000004000000}"/>
            </a:ext>
          </a:extLst>
        </xdr:cNvPr>
        <xdr:cNvSpPr txBox="1">
          <a:spLocks noChangeArrowheads="1"/>
        </xdr:cNvSpPr>
      </xdr:nvSpPr>
      <xdr:spPr bwMode="auto">
        <a:xfrm>
          <a:off x="28575" y="4170045"/>
          <a:ext cx="1708808" cy="155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Thüringer Landesamt für </a:t>
          </a:r>
          <a:r>
            <a:rPr lang="de-DE" sz="800" b="0" i="0" u="none" strike="noStrike" baseline="0">
              <a:solidFill>
                <a:srgbClr val="000000"/>
              </a:solidFill>
              <a:latin typeface="Source Sans Pro" panose="020B0503030403020204" pitchFamily="34" charset="0"/>
              <a:cs typeface="Arial"/>
            </a:rPr>
            <a:t>Statistik</a:t>
          </a:r>
        </a:p>
      </xdr:txBody>
    </xdr:sp>
    <xdr:clientData/>
  </xdr:oneCellAnchor>
  <xdr:twoCellAnchor>
    <xdr:from>
      <xdr:col>0</xdr:col>
      <xdr:colOff>752475</xdr:colOff>
      <xdr:row>6</xdr:row>
      <xdr:rowOff>38100</xdr:rowOff>
    </xdr:from>
    <xdr:to>
      <xdr:col>1</xdr:col>
      <xdr:colOff>493432</xdr:colOff>
      <xdr:row>7</xdr:row>
      <xdr:rowOff>47625</xdr:rowOff>
    </xdr:to>
    <xdr:sp macro="" textlink="">
      <xdr:nvSpPr>
        <xdr:cNvPr id="5" name="Text Box 5">
          <a:extLst>
            <a:ext uri="{FF2B5EF4-FFF2-40B4-BE49-F238E27FC236}">
              <a16:creationId xmlns:a16="http://schemas.microsoft.com/office/drawing/2014/main" id="{00000000-0008-0000-1300-000005000000}"/>
            </a:ext>
          </a:extLst>
        </xdr:cNvPr>
        <xdr:cNvSpPr txBox="1">
          <a:spLocks noChangeArrowheads="1"/>
        </xdr:cNvSpPr>
      </xdr:nvSpPr>
      <xdr:spPr bwMode="auto">
        <a:xfrm>
          <a:off x="752475" y="1043940"/>
          <a:ext cx="533437" cy="177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Source Sans Pro" panose="020B0503030403020204" pitchFamily="34" charset="0"/>
              <a:cs typeface="Arial"/>
            </a:rPr>
            <a:t>1 000</a:t>
          </a:r>
          <a:r>
            <a:rPr lang="de-DE" sz="1000" b="0" i="0" u="none" strike="noStrike" baseline="0">
              <a:solidFill>
                <a:srgbClr val="000000"/>
              </a:solidFill>
              <a:latin typeface="Arial"/>
              <a:cs typeface="Arial"/>
            </a:rPr>
            <a:t> t</a:t>
          </a:r>
        </a:p>
      </xdr:txBody>
    </xdr:sp>
    <xdr:clientData/>
  </xdr:twoCellAnchor>
  <xdr:twoCellAnchor>
    <xdr:from>
      <xdr:col>0</xdr:col>
      <xdr:colOff>45720</xdr:colOff>
      <xdr:row>31</xdr:row>
      <xdr:rowOff>7620</xdr:rowOff>
    </xdr:from>
    <xdr:to>
      <xdr:col>6</xdr:col>
      <xdr:colOff>769620</xdr:colOff>
      <xdr:row>54</xdr:row>
      <xdr:rowOff>144780</xdr:rowOff>
    </xdr:to>
    <xdr:graphicFrame macro="">
      <xdr:nvGraphicFramePr>
        <xdr:cNvPr id="6" name="Diagramm 6">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32</xdr:row>
      <xdr:rowOff>15241</xdr:rowOff>
    </xdr:from>
    <xdr:to>
      <xdr:col>6</xdr:col>
      <xdr:colOff>194238</xdr:colOff>
      <xdr:row>34</xdr:row>
      <xdr:rowOff>85887</xdr:rowOff>
    </xdr:to>
    <xdr:sp macro="" textlink="">
      <xdr:nvSpPr>
        <xdr:cNvPr id="7" name="Text Box 7">
          <a:extLst>
            <a:ext uri="{FF2B5EF4-FFF2-40B4-BE49-F238E27FC236}">
              <a16:creationId xmlns:a16="http://schemas.microsoft.com/office/drawing/2014/main" id="{00000000-0008-0000-1300-000007000000}"/>
            </a:ext>
          </a:extLst>
        </xdr:cNvPr>
        <xdr:cNvSpPr txBox="1">
          <a:spLocks noChangeArrowheads="1"/>
        </xdr:cNvSpPr>
      </xdr:nvSpPr>
      <xdr:spPr bwMode="auto">
        <a:xfrm>
          <a:off x="581024" y="5394961"/>
          <a:ext cx="4368094" cy="405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DE" sz="1100" b="1" i="0" u="none" strike="noStrike" baseline="0">
              <a:solidFill>
                <a:srgbClr val="000000"/>
              </a:solidFill>
              <a:latin typeface="Arial"/>
              <a:cs typeface="Arial"/>
            </a:rPr>
            <a:t>2. CO</a:t>
          </a:r>
          <a:r>
            <a:rPr lang="de-DE" sz="1100" b="1" i="0" u="none" strike="noStrike" baseline="-25000">
              <a:solidFill>
                <a:srgbClr val="000000"/>
              </a:solidFill>
              <a:latin typeface="Arial"/>
              <a:cs typeface="Arial"/>
            </a:rPr>
            <a:t>2</a:t>
          </a:r>
          <a:r>
            <a:rPr lang="de-DE" sz="1100" b="1" i="0" u="none" strike="noStrike" baseline="0">
              <a:solidFill>
                <a:srgbClr val="000000"/>
              </a:solidFill>
              <a:latin typeface="Arial"/>
              <a:cs typeface="Arial"/>
            </a:rPr>
            <a:t>-Emissionen aus dem </a:t>
          </a:r>
          <a:r>
            <a:rPr lang="de-DE" sz="1200" b="1" i="0" u="none" strike="noStrike" baseline="0">
              <a:solidFill>
                <a:srgbClr val="000000"/>
              </a:solidFill>
              <a:latin typeface="Source Sans Pro" panose="020B0503030403020204" pitchFamily="34" charset="0"/>
              <a:cs typeface="Arial"/>
            </a:rPr>
            <a:t>Primär-</a:t>
          </a:r>
          <a:r>
            <a:rPr lang="de-DE" sz="1100" b="1" i="0" u="none" strike="noStrike" baseline="0">
              <a:solidFill>
                <a:srgbClr val="000000"/>
              </a:solidFill>
              <a:latin typeface="Arial"/>
              <a:cs typeface="Arial"/>
            </a:rPr>
            <a:t> und Endenergieverbrauch je Einwohner 1990 bis 2023</a:t>
          </a:r>
        </a:p>
        <a:p>
          <a:pPr algn="ctr" rtl="0">
            <a:defRPr sz="1000"/>
          </a:pPr>
          <a:endParaRPr lang="de-DE" sz="1100" b="1" i="0" u="none" strike="noStrike" baseline="0">
            <a:solidFill>
              <a:srgbClr val="000000"/>
            </a:solidFill>
            <a:latin typeface="Arial"/>
            <a:cs typeface="Arial"/>
          </a:endParaRPr>
        </a:p>
      </xdr:txBody>
    </xdr:sp>
    <xdr:clientData/>
  </xdr:twoCellAnchor>
  <xdr:twoCellAnchor>
    <xdr:from>
      <xdr:col>0</xdr:col>
      <xdr:colOff>725805</xdr:colOff>
      <xdr:row>35</xdr:row>
      <xdr:rowOff>28575</xdr:rowOff>
    </xdr:from>
    <xdr:to>
      <xdr:col>1</xdr:col>
      <xdr:colOff>335569</xdr:colOff>
      <xdr:row>36</xdr:row>
      <xdr:rowOff>76200</xdr:rowOff>
    </xdr:to>
    <xdr:sp macro="" textlink="">
      <xdr:nvSpPr>
        <xdr:cNvPr id="8" name="Text Box 8">
          <a:extLst>
            <a:ext uri="{FF2B5EF4-FFF2-40B4-BE49-F238E27FC236}">
              <a16:creationId xmlns:a16="http://schemas.microsoft.com/office/drawing/2014/main" id="{00000000-0008-0000-1300-000008000000}"/>
            </a:ext>
          </a:extLst>
        </xdr:cNvPr>
        <xdr:cNvSpPr txBox="1">
          <a:spLocks noChangeArrowheads="1"/>
        </xdr:cNvSpPr>
      </xdr:nvSpPr>
      <xdr:spPr bwMode="auto">
        <a:xfrm>
          <a:off x="725805" y="5895975"/>
          <a:ext cx="402244" cy="2152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Source Sans Pro" panose="020B0503030403020204" pitchFamily="34" charset="0"/>
              <a:cs typeface="Arial"/>
            </a:rPr>
            <a:t>t/EW</a:t>
          </a:r>
        </a:p>
      </xdr:txBody>
    </xdr:sp>
    <xdr:clientData/>
  </xdr:twoCellAnchor>
  <xdr:oneCellAnchor>
    <xdr:from>
      <xdr:col>0</xdr:col>
      <xdr:colOff>60960</xdr:colOff>
      <xdr:row>53</xdr:row>
      <xdr:rowOff>131445</xdr:rowOff>
    </xdr:from>
    <xdr:ext cx="1699299" cy="155447"/>
    <xdr:sp macro="" textlink="">
      <xdr:nvSpPr>
        <xdr:cNvPr id="9" name="Text Box 9">
          <a:extLst>
            <a:ext uri="{FF2B5EF4-FFF2-40B4-BE49-F238E27FC236}">
              <a16:creationId xmlns:a16="http://schemas.microsoft.com/office/drawing/2014/main" id="{00000000-0008-0000-1300-000009000000}"/>
            </a:ext>
          </a:extLst>
        </xdr:cNvPr>
        <xdr:cNvSpPr txBox="1">
          <a:spLocks noChangeArrowheads="1"/>
        </xdr:cNvSpPr>
      </xdr:nvSpPr>
      <xdr:spPr bwMode="auto">
        <a:xfrm>
          <a:off x="60960" y="9062085"/>
          <a:ext cx="1699299" cy="155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Thüringer Landesamt für</a:t>
          </a:r>
          <a:r>
            <a:rPr lang="de-DE" sz="800" b="0" i="0" u="none" strike="noStrike" baseline="0">
              <a:solidFill>
                <a:srgbClr val="000000"/>
              </a:solidFill>
              <a:latin typeface="Source Sans Pro" panose="020B0503030403020204" pitchFamily="34" charset="0"/>
              <a:cs typeface="Arial"/>
            </a:rPr>
            <a:t> </a:t>
          </a:r>
          <a:r>
            <a:rPr lang="de-DE" sz="800" b="0" i="0" u="none" strike="noStrike" baseline="0">
              <a:solidFill>
                <a:srgbClr val="000000"/>
              </a:solidFill>
              <a:latin typeface="Arial"/>
              <a:cs typeface="Arial"/>
            </a:rPr>
            <a:t>Statistik</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7620</xdr:rowOff>
    </xdr:from>
    <xdr:to>
      <xdr:col>6</xdr:col>
      <xdr:colOff>746760</xdr:colOff>
      <xdr:row>25</xdr:row>
      <xdr:rowOff>160020</xdr:rowOff>
    </xdr:to>
    <xdr:graphicFrame macro="">
      <xdr:nvGraphicFramePr>
        <xdr:cNvPr id="2" name="Diagramm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779145</xdr:colOff>
      <xdr:row>3</xdr:row>
      <xdr:rowOff>78105</xdr:rowOff>
    </xdr:from>
    <xdr:to>
      <xdr:col>5</xdr:col>
      <xdr:colOff>640103</xdr:colOff>
      <xdr:row>6</xdr:row>
      <xdr:rowOff>112611</xdr:rowOff>
    </xdr:to>
    <xdr:sp macro="" textlink="">
      <xdr:nvSpPr>
        <xdr:cNvPr id="3" name="Text Box 2">
          <a:extLst>
            <a:ext uri="{FF2B5EF4-FFF2-40B4-BE49-F238E27FC236}">
              <a16:creationId xmlns:a16="http://schemas.microsoft.com/office/drawing/2014/main" id="{00000000-0008-0000-1400-000003000000}"/>
            </a:ext>
          </a:extLst>
        </xdr:cNvPr>
        <xdr:cNvSpPr txBox="1">
          <a:spLocks noChangeArrowheads="1"/>
        </xdr:cNvSpPr>
      </xdr:nvSpPr>
      <xdr:spPr bwMode="auto">
        <a:xfrm>
          <a:off x="779145" y="581025"/>
          <a:ext cx="3823358" cy="53742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DE" sz="1100" b="1" i="0" u="none" strike="noStrike" baseline="0">
              <a:solidFill>
                <a:srgbClr val="000000"/>
              </a:solidFill>
              <a:latin typeface="Arial" panose="020B0604020202020204" pitchFamily="34" charset="0"/>
              <a:cs typeface="Arial" panose="020B0604020202020204" pitchFamily="34" charset="0"/>
            </a:rPr>
            <a:t>3. CO</a:t>
          </a:r>
          <a:r>
            <a:rPr lang="de-DE" sz="1100" b="1" i="0" u="none" strike="noStrike" baseline="-25000">
              <a:solidFill>
                <a:srgbClr val="000000"/>
              </a:solidFill>
              <a:latin typeface="Arial" panose="020B0604020202020204" pitchFamily="34" charset="0"/>
              <a:cs typeface="Arial" panose="020B0604020202020204" pitchFamily="34" charset="0"/>
            </a:rPr>
            <a:t>2</a:t>
          </a:r>
          <a:r>
            <a:rPr lang="de-DE" sz="1100" b="1" i="0" u="none" strike="noStrike" baseline="0">
              <a:solidFill>
                <a:srgbClr val="000000"/>
              </a:solidFill>
              <a:latin typeface="Arial" panose="020B0604020202020204" pitchFamily="34" charset="0"/>
              <a:cs typeface="Arial" panose="020B0604020202020204" pitchFamily="34" charset="0"/>
            </a:rPr>
            <a:t>-Emissionen aus dem Endenergieverbrauch nach Energieträgern 1990 bis 2023</a:t>
          </a:r>
        </a:p>
      </xdr:txBody>
    </xdr:sp>
    <xdr:clientData/>
  </xdr:twoCellAnchor>
  <xdr:twoCellAnchor>
    <xdr:from>
      <xdr:col>0</xdr:col>
      <xdr:colOff>748665</xdr:colOff>
      <xdr:row>6</xdr:row>
      <xdr:rowOff>100965</xdr:rowOff>
    </xdr:from>
    <xdr:to>
      <xdr:col>1</xdr:col>
      <xdr:colOff>555244</xdr:colOff>
      <xdr:row>7</xdr:row>
      <xdr:rowOff>116883</xdr:rowOff>
    </xdr:to>
    <xdr:sp macro="" textlink="">
      <xdr:nvSpPr>
        <xdr:cNvPr id="4" name="Text Box 3">
          <a:extLst>
            <a:ext uri="{FF2B5EF4-FFF2-40B4-BE49-F238E27FC236}">
              <a16:creationId xmlns:a16="http://schemas.microsoft.com/office/drawing/2014/main" id="{00000000-0008-0000-1400-000004000000}"/>
            </a:ext>
          </a:extLst>
        </xdr:cNvPr>
        <xdr:cNvSpPr txBox="1">
          <a:spLocks noChangeArrowheads="1"/>
        </xdr:cNvSpPr>
      </xdr:nvSpPr>
      <xdr:spPr bwMode="auto">
        <a:xfrm>
          <a:off x="748665" y="1106805"/>
          <a:ext cx="599059" cy="1835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Source Sans Pro" panose="020B0503030403020204" pitchFamily="34" charset="0"/>
              <a:cs typeface="Arial"/>
            </a:rPr>
            <a:t>1 000 t </a:t>
          </a:r>
        </a:p>
      </xdr:txBody>
    </xdr:sp>
    <xdr:clientData/>
  </xdr:twoCellAnchor>
  <xdr:oneCellAnchor>
    <xdr:from>
      <xdr:col>0</xdr:col>
      <xdr:colOff>57150</xdr:colOff>
      <xdr:row>24</xdr:row>
      <xdr:rowOff>146685</xdr:rowOff>
    </xdr:from>
    <xdr:ext cx="1699260" cy="164602"/>
    <xdr:sp macro="" textlink="">
      <xdr:nvSpPr>
        <xdr:cNvPr id="5" name="Text Box 4">
          <a:extLst>
            <a:ext uri="{FF2B5EF4-FFF2-40B4-BE49-F238E27FC236}">
              <a16:creationId xmlns:a16="http://schemas.microsoft.com/office/drawing/2014/main" id="{00000000-0008-0000-1400-000005000000}"/>
            </a:ext>
          </a:extLst>
        </xdr:cNvPr>
        <xdr:cNvSpPr txBox="1">
          <a:spLocks noChangeArrowheads="1"/>
        </xdr:cNvSpPr>
      </xdr:nvSpPr>
      <xdr:spPr bwMode="auto">
        <a:xfrm>
          <a:off x="57150" y="4170045"/>
          <a:ext cx="1699260" cy="164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Thüringer Landesamt für Statistik</a:t>
          </a:r>
        </a:p>
      </xdr:txBody>
    </xdr:sp>
    <xdr:clientData/>
  </xdr:oneCellAnchor>
  <xdr:twoCellAnchor>
    <xdr:from>
      <xdr:col>0</xdr:col>
      <xdr:colOff>22860</xdr:colOff>
      <xdr:row>31</xdr:row>
      <xdr:rowOff>7620</xdr:rowOff>
    </xdr:from>
    <xdr:to>
      <xdr:col>6</xdr:col>
      <xdr:colOff>762000</xdr:colOff>
      <xdr:row>54</xdr:row>
      <xdr:rowOff>160020</xdr:rowOff>
    </xdr:to>
    <xdr:graphicFrame macro="">
      <xdr:nvGraphicFramePr>
        <xdr:cNvPr id="6" name="Diagramm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731520</xdr:colOff>
      <xdr:row>32</xdr:row>
      <xdr:rowOff>17145</xdr:rowOff>
    </xdr:from>
    <xdr:to>
      <xdr:col>5</xdr:col>
      <xdr:colOff>769620</xdr:colOff>
      <xdr:row>34</xdr:row>
      <xdr:rowOff>99060</xdr:rowOff>
    </xdr:to>
    <xdr:sp macro="" textlink="">
      <xdr:nvSpPr>
        <xdr:cNvPr id="7" name="Text Box 6">
          <a:extLst>
            <a:ext uri="{FF2B5EF4-FFF2-40B4-BE49-F238E27FC236}">
              <a16:creationId xmlns:a16="http://schemas.microsoft.com/office/drawing/2014/main" id="{00000000-0008-0000-1400-000007000000}"/>
            </a:ext>
          </a:extLst>
        </xdr:cNvPr>
        <xdr:cNvSpPr txBox="1">
          <a:spLocks noChangeArrowheads="1"/>
        </xdr:cNvSpPr>
      </xdr:nvSpPr>
      <xdr:spPr bwMode="auto">
        <a:xfrm>
          <a:off x="731520" y="5396865"/>
          <a:ext cx="4000500" cy="41719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lnSpc>
              <a:spcPts val="1200"/>
            </a:lnSpc>
            <a:defRPr sz="1000"/>
          </a:pPr>
          <a:r>
            <a:rPr lang="de-DE" sz="1100" b="1" i="0" u="none" strike="noStrike" baseline="0">
              <a:solidFill>
                <a:srgbClr val="000000"/>
              </a:solidFill>
              <a:latin typeface="Arial"/>
              <a:cs typeface="Arial"/>
            </a:rPr>
            <a:t>4. CO</a:t>
          </a:r>
          <a:r>
            <a:rPr lang="de-DE" sz="1100" b="1" i="0" u="none" strike="noStrike" baseline="-25000">
              <a:solidFill>
                <a:srgbClr val="000000"/>
              </a:solidFill>
              <a:latin typeface="Arial"/>
              <a:cs typeface="Arial"/>
            </a:rPr>
            <a:t>2</a:t>
          </a:r>
          <a:r>
            <a:rPr lang="de-DE" sz="1100" b="1" i="0" u="none" strike="noStrike" baseline="0">
              <a:solidFill>
                <a:srgbClr val="000000"/>
              </a:solidFill>
              <a:latin typeface="Arial"/>
              <a:cs typeface="Arial"/>
            </a:rPr>
            <a:t>-Emissionen aus dem Endenergieverbrauch </a:t>
          </a:r>
        </a:p>
        <a:p>
          <a:pPr algn="ctr" rtl="0">
            <a:lnSpc>
              <a:spcPts val="1200"/>
            </a:lnSpc>
            <a:defRPr sz="1000"/>
          </a:pPr>
          <a:r>
            <a:rPr lang="de-DE" sz="1100" b="1" i="0" u="none" strike="noStrike" baseline="0">
              <a:solidFill>
                <a:srgbClr val="000000"/>
              </a:solidFill>
              <a:latin typeface="Arial"/>
              <a:cs typeface="Arial"/>
            </a:rPr>
            <a:t>nach </a:t>
          </a:r>
          <a:r>
            <a:rPr lang="de-DE" sz="1200" b="1" i="0" u="none" strike="noStrike" baseline="0">
              <a:solidFill>
                <a:srgbClr val="000000"/>
              </a:solidFill>
              <a:latin typeface="Source Sans Pro" panose="020B0503030403020204" pitchFamily="34" charset="0"/>
              <a:cs typeface="Arial"/>
            </a:rPr>
            <a:t>Emittentensektoren</a:t>
          </a:r>
          <a:r>
            <a:rPr lang="de-DE" sz="1100" b="1" i="0" u="none" strike="noStrike" baseline="0">
              <a:solidFill>
                <a:srgbClr val="000000"/>
              </a:solidFill>
              <a:latin typeface="Arial"/>
              <a:cs typeface="Arial"/>
            </a:rPr>
            <a:t> 1990 bis 2023</a:t>
          </a:r>
        </a:p>
      </xdr:txBody>
    </xdr:sp>
    <xdr:clientData/>
  </xdr:twoCellAnchor>
  <xdr:twoCellAnchor>
    <xdr:from>
      <xdr:col>0</xdr:col>
      <xdr:colOff>779145</xdr:colOff>
      <xdr:row>35</xdr:row>
      <xdr:rowOff>81915</xdr:rowOff>
    </xdr:from>
    <xdr:to>
      <xdr:col>1</xdr:col>
      <xdr:colOff>700377</xdr:colOff>
      <xdr:row>36</xdr:row>
      <xdr:rowOff>91440</xdr:rowOff>
    </xdr:to>
    <xdr:sp macro="" textlink="">
      <xdr:nvSpPr>
        <xdr:cNvPr id="8" name="Text Box 7">
          <a:extLst>
            <a:ext uri="{FF2B5EF4-FFF2-40B4-BE49-F238E27FC236}">
              <a16:creationId xmlns:a16="http://schemas.microsoft.com/office/drawing/2014/main" id="{00000000-0008-0000-1400-000008000000}"/>
            </a:ext>
          </a:extLst>
        </xdr:cNvPr>
        <xdr:cNvSpPr txBox="1">
          <a:spLocks noChangeArrowheads="1"/>
        </xdr:cNvSpPr>
      </xdr:nvSpPr>
      <xdr:spPr bwMode="auto">
        <a:xfrm>
          <a:off x="779145" y="5964555"/>
          <a:ext cx="713712" cy="17716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Source Sans Pro" panose="020B0503030403020204" pitchFamily="34" charset="0"/>
              <a:cs typeface="Arial"/>
            </a:rPr>
            <a:t>1 000</a:t>
          </a:r>
          <a:r>
            <a:rPr lang="de-DE" sz="1000" b="0" i="0" u="none" strike="noStrike" baseline="0">
              <a:solidFill>
                <a:srgbClr val="000000"/>
              </a:solidFill>
              <a:latin typeface="Arial"/>
              <a:cs typeface="Arial"/>
            </a:rPr>
            <a:t> t </a:t>
          </a:r>
        </a:p>
      </xdr:txBody>
    </xdr:sp>
    <xdr:clientData/>
  </xdr:twoCellAnchor>
  <xdr:oneCellAnchor>
    <xdr:from>
      <xdr:col>0</xdr:col>
      <xdr:colOff>19050</xdr:colOff>
      <xdr:row>53</xdr:row>
      <xdr:rowOff>142875</xdr:rowOff>
    </xdr:from>
    <xdr:ext cx="1699260" cy="158115"/>
    <xdr:sp macro="" textlink="">
      <xdr:nvSpPr>
        <xdr:cNvPr id="9" name="Text Box 8">
          <a:extLst>
            <a:ext uri="{FF2B5EF4-FFF2-40B4-BE49-F238E27FC236}">
              <a16:creationId xmlns:a16="http://schemas.microsoft.com/office/drawing/2014/main" id="{00000000-0008-0000-1400-000009000000}"/>
            </a:ext>
          </a:extLst>
        </xdr:cNvPr>
        <xdr:cNvSpPr txBox="1">
          <a:spLocks noChangeArrowheads="1"/>
        </xdr:cNvSpPr>
      </xdr:nvSpPr>
      <xdr:spPr bwMode="auto">
        <a:xfrm>
          <a:off x="19050" y="9027795"/>
          <a:ext cx="1699260" cy="158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Thüringer Landesamt </a:t>
          </a:r>
          <a:r>
            <a:rPr lang="de-DE" sz="800" b="0" i="0" u="none" strike="noStrike" baseline="0">
              <a:solidFill>
                <a:srgbClr val="000000"/>
              </a:solidFill>
              <a:latin typeface="Source Sans Pro" panose="020B0503030403020204" pitchFamily="34" charset="0"/>
              <a:cs typeface="Arial"/>
            </a:rPr>
            <a:t>für</a:t>
          </a:r>
          <a:r>
            <a:rPr lang="de-DE" sz="800" b="0" i="0" u="none" strike="noStrike" baseline="0">
              <a:solidFill>
                <a:srgbClr val="000000"/>
              </a:solidFill>
              <a:latin typeface="Arial"/>
              <a:cs typeface="Arial"/>
            </a:rPr>
            <a:t> Statistik</a:t>
          </a:r>
        </a:p>
      </xdr:txBody>
    </xdr:sp>
    <xdr:clientData/>
  </xdr:oneCellAnchor>
  <xdr:oneCellAnchor>
    <xdr:from>
      <xdr:col>4</xdr:col>
      <xdr:colOff>514350</xdr:colOff>
      <xdr:row>33</xdr:row>
      <xdr:rowOff>133350</xdr:rowOff>
    </xdr:from>
    <xdr:ext cx="184731" cy="264560"/>
    <xdr:sp macro="" textlink="">
      <xdr:nvSpPr>
        <xdr:cNvPr id="10" name="Textfeld 9">
          <a:extLst>
            <a:ext uri="{FF2B5EF4-FFF2-40B4-BE49-F238E27FC236}">
              <a16:creationId xmlns:a16="http://schemas.microsoft.com/office/drawing/2014/main" id="{00000000-0008-0000-1400-00000A000000}"/>
            </a:ext>
          </a:extLst>
        </xdr:cNvPr>
        <xdr:cNvSpPr txBox="1"/>
      </xdr:nvSpPr>
      <xdr:spPr>
        <a:xfrm>
          <a:off x="3562350"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70</xdr:row>
      <xdr:rowOff>76200</xdr:rowOff>
    </xdr:from>
    <xdr:to>
      <xdr:col>1</xdr:col>
      <xdr:colOff>32056</xdr:colOff>
      <xdr:row>70</xdr:row>
      <xdr:rowOff>88393</xdr:rowOff>
    </xdr:to>
    <xdr:pic>
      <xdr:nvPicPr>
        <xdr:cNvPr id="3" name="Grafik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9525" y="9077325"/>
          <a:ext cx="603556" cy="1219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30480</xdr:colOff>
      <xdr:row>74</xdr:row>
      <xdr:rowOff>76200</xdr:rowOff>
    </xdr:from>
    <xdr:to>
      <xdr:col>0</xdr:col>
      <xdr:colOff>579120</xdr:colOff>
      <xdr:row>74</xdr:row>
      <xdr:rowOff>76200</xdr:rowOff>
    </xdr:to>
    <xdr:sp macro="" textlink="">
      <xdr:nvSpPr>
        <xdr:cNvPr id="16327" name="Line 2">
          <a:extLst>
            <a:ext uri="{FF2B5EF4-FFF2-40B4-BE49-F238E27FC236}">
              <a16:creationId xmlns:a16="http://schemas.microsoft.com/office/drawing/2014/main" id="{00000000-0008-0000-1600-0000C73F0000}"/>
            </a:ext>
          </a:extLst>
        </xdr:cNvPr>
        <xdr:cNvSpPr>
          <a:spLocks noChangeShapeType="1"/>
        </xdr:cNvSpPr>
      </xdr:nvSpPr>
      <xdr:spPr bwMode="auto">
        <a:xfrm>
          <a:off x="30480" y="9433560"/>
          <a:ext cx="548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0.10728</cdr:x>
      <cdr:y>0.14213</cdr:y>
    </cdr:from>
    <cdr:to>
      <cdr:x>0.16739</cdr:x>
      <cdr:y>0.1833</cdr:y>
    </cdr:to>
    <cdr:sp macro="" textlink="">
      <cdr:nvSpPr>
        <cdr:cNvPr id="3073" name="Rectangle 1"/>
        <cdr:cNvSpPr>
          <a:spLocks xmlns:a="http://schemas.openxmlformats.org/drawingml/2006/main" noChangeArrowheads="1"/>
        </cdr:cNvSpPr>
      </cdr:nvSpPr>
      <cdr:spPr bwMode="auto">
        <a:xfrm xmlns:a="http://schemas.openxmlformats.org/drawingml/2006/main">
          <a:off x="591047" y="554239"/>
          <a:ext cx="331162" cy="16054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PJ</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0</xdr:colOff>
      <xdr:row>70</xdr:row>
      <xdr:rowOff>85725</xdr:rowOff>
    </xdr:from>
    <xdr:to>
      <xdr:col>0</xdr:col>
      <xdr:colOff>548640</xdr:colOff>
      <xdr:row>70</xdr:row>
      <xdr:rowOff>85725</xdr:rowOff>
    </xdr:to>
    <xdr:sp macro="" textlink="">
      <xdr:nvSpPr>
        <xdr:cNvPr id="2" name="Line 2">
          <a:extLst>
            <a:ext uri="{FF2B5EF4-FFF2-40B4-BE49-F238E27FC236}">
              <a16:creationId xmlns:a16="http://schemas.microsoft.com/office/drawing/2014/main" id="{00000000-0008-0000-1900-000002000000}"/>
            </a:ext>
          </a:extLst>
        </xdr:cNvPr>
        <xdr:cNvSpPr>
          <a:spLocks noChangeShapeType="1"/>
        </xdr:cNvSpPr>
      </xdr:nvSpPr>
      <xdr:spPr bwMode="auto">
        <a:xfrm>
          <a:off x="0" y="9620250"/>
          <a:ext cx="548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9525</xdr:colOff>
      <xdr:row>72</xdr:row>
      <xdr:rowOff>66675</xdr:rowOff>
    </xdr:from>
    <xdr:to>
      <xdr:col>0</xdr:col>
      <xdr:colOff>564309</xdr:colOff>
      <xdr:row>72</xdr:row>
      <xdr:rowOff>78868</xdr:rowOff>
    </xdr:to>
    <xdr:pic>
      <xdr:nvPicPr>
        <xdr:cNvPr id="2" name="Grafik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9525" y="9896475"/>
          <a:ext cx="554784" cy="1219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18</xdr:row>
      <xdr:rowOff>53340</xdr:rowOff>
    </xdr:from>
    <xdr:to>
      <xdr:col>0</xdr:col>
      <xdr:colOff>533400</xdr:colOff>
      <xdr:row>18</xdr:row>
      <xdr:rowOff>60960</xdr:rowOff>
    </xdr:to>
    <xdr:cxnSp macro="">
      <xdr:nvCxnSpPr>
        <xdr:cNvPr id="988401" name="Gerade Verbindung 2">
          <a:extLst>
            <a:ext uri="{FF2B5EF4-FFF2-40B4-BE49-F238E27FC236}">
              <a16:creationId xmlns:a16="http://schemas.microsoft.com/office/drawing/2014/main" id="{00000000-0008-0000-1B00-0000F1140F00}"/>
            </a:ext>
          </a:extLst>
        </xdr:cNvPr>
        <xdr:cNvCxnSpPr>
          <a:cxnSpLocks noChangeShapeType="1"/>
        </xdr:cNvCxnSpPr>
      </xdr:nvCxnSpPr>
      <xdr:spPr bwMode="auto">
        <a:xfrm flipV="1">
          <a:off x="0" y="5821680"/>
          <a:ext cx="533400" cy="762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434340</xdr:colOff>
      <xdr:row>13</xdr:row>
      <xdr:rowOff>0</xdr:rowOff>
    </xdr:from>
    <xdr:to>
      <xdr:col>0</xdr:col>
      <xdr:colOff>1706880</xdr:colOff>
      <xdr:row>13</xdr:row>
      <xdr:rowOff>0</xdr:rowOff>
    </xdr:to>
    <xdr:sp macro="" textlink="">
      <xdr:nvSpPr>
        <xdr:cNvPr id="17351" name="Line 1">
          <a:extLst>
            <a:ext uri="{FF2B5EF4-FFF2-40B4-BE49-F238E27FC236}">
              <a16:creationId xmlns:a16="http://schemas.microsoft.com/office/drawing/2014/main" id="{00000000-0008-0000-1C00-0000C7430000}"/>
            </a:ext>
          </a:extLst>
        </xdr:cNvPr>
        <xdr:cNvSpPr>
          <a:spLocks noChangeShapeType="1"/>
        </xdr:cNvSpPr>
      </xdr:nvSpPr>
      <xdr:spPr bwMode="auto">
        <a:xfrm>
          <a:off x="434340" y="2049780"/>
          <a:ext cx="12725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103720</xdr:colOff>
      <xdr:row>1</xdr:row>
      <xdr:rowOff>6442</xdr:rowOff>
    </xdr:from>
    <xdr:to>
      <xdr:col>7</xdr:col>
      <xdr:colOff>701388</xdr:colOff>
      <xdr:row>49</xdr:row>
      <xdr:rowOff>125530</xdr:rowOff>
    </xdr:to>
    <xdr:pic>
      <xdr:nvPicPr>
        <xdr:cNvPr id="3" name="Grafik 2">
          <a:extLst>
            <a:ext uri="{FF2B5EF4-FFF2-40B4-BE49-F238E27FC236}">
              <a16:creationId xmlns:a16="http://schemas.microsoft.com/office/drawing/2014/main" id="{881AEC8B-2802-4A68-8982-A3FB531643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6200000">
          <a:off x="-799990" y="1068902"/>
          <a:ext cx="7739088" cy="5931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204842</xdr:colOff>
      <xdr:row>0</xdr:row>
      <xdr:rowOff>120651</xdr:rowOff>
    </xdr:from>
    <xdr:to>
      <xdr:col>7</xdr:col>
      <xdr:colOff>539749</xdr:colOff>
      <xdr:row>53</xdr:row>
      <xdr:rowOff>27519</xdr:rowOff>
    </xdr:to>
    <xdr:pic>
      <xdr:nvPicPr>
        <xdr:cNvPr id="4" name="Grafik 3">
          <a:extLst>
            <a:ext uri="{FF2B5EF4-FFF2-40B4-BE49-F238E27FC236}">
              <a16:creationId xmlns:a16="http://schemas.microsoft.com/office/drawing/2014/main" id="{A53E9A13-B3C2-4F08-A0BB-D45E8D9BF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6200000">
          <a:off x="-1121013" y="1446506"/>
          <a:ext cx="8320618" cy="5668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0.1243</cdr:x>
      <cdr:y>0.20862</cdr:y>
    </cdr:from>
    <cdr:to>
      <cdr:x>0.31233</cdr:x>
      <cdr:y>0.25777</cdr:y>
    </cdr:to>
    <cdr:sp macro="" textlink="">
      <cdr:nvSpPr>
        <cdr:cNvPr id="4097" name="Rectangle 1"/>
        <cdr:cNvSpPr>
          <a:spLocks xmlns:a="http://schemas.openxmlformats.org/drawingml/2006/main" noChangeArrowheads="1"/>
        </cdr:cNvSpPr>
      </cdr:nvSpPr>
      <cdr:spPr bwMode="auto">
        <a:xfrm xmlns:a="http://schemas.openxmlformats.org/drawingml/2006/main">
          <a:off x="685736" y="826633"/>
          <a:ext cx="1037339" cy="19475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FFFFFF" mc:Ignorable="a14" a14:legacySpreadsheetColorIndex="9"/>
          </a:solid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TJ / 1000 EW</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7620</xdr:colOff>
      <xdr:row>1</xdr:row>
      <xdr:rowOff>144778</xdr:rowOff>
    </xdr:from>
    <xdr:to>
      <xdr:col>6</xdr:col>
      <xdr:colOff>695325</xdr:colOff>
      <xdr:row>26</xdr:row>
      <xdr:rowOff>28575</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29</xdr:row>
      <xdr:rowOff>81916</xdr:rowOff>
    </xdr:from>
    <xdr:to>
      <xdr:col>6</xdr:col>
      <xdr:colOff>704850</xdr:colOff>
      <xdr:row>54</xdr:row>
      <xdr:rowOff>57150</xdr:rowOff>
    </xdr:to>
    <xdr:grpSp>
      <xdr:nvGrpSpPr>
        <xdr:cNvPr id="9" name="Gruppieren 8">
          <a:extLst>
            <a:ext uri="{FF2B5EF4-FFF2-40B4-BE49-F238E27FC236}">
              <a16:creationId xmlns:a16="http://schemas.microsoft.com/office/drawing/2014/main" id="{00000000-0008-0000-0600-000009000000}"/>
            </a:ext>
          </a:extLst>
        </xdr:cNvPr>
        <xdr:cNvGrpSpPr/>
      </xdr:nvGrpSpPr>
      <xdr:grpSpPr>
        <a:xfrm>
          <a:off x="19050" y="4796791"/>
          <a:ext cx="5257800" cy="4051934"/>
          <a:chOff x="37791" y="4669347"/>
          <a:chExt cx="5427161" cy="3754753"/>
        </a:xfrm>
      </xdr:grpSpPr>
      <xdr:graphicFrame macro="">
        <xdr:nvGraphicFramePr>
          <xdr:cNvPr id="8" name="Diagramm 7">
            <a:extLst>
              <a:ext uri="{FF2B5EF4-FFF2-40B4-BE49-F238E27FC236}">
                <a16:creationId xmlns:a16="http://schemas.microsoft.com/office/drawing/2014/main" id="{00000000-0008-0000-0600-000008000000}"/>
              </a:ext>
            </a:extLst>
          </xdr:cNvPr>
          <xdr:cNvGraphicFramePr>
            <a:graphicFrameLocks/>
          </xdr:cNvGraphicFramePr>
        </xdr:nvGraphicFramePr>
        <xdr:xfrm>
          <a:off x="37791" y="4669347"/>
          <a:ext cx="5427161" cy="369549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Text Box 4">
            <a:extLst>
              <a:ext uri="{FF2B5EF4-FFF2-40B4-BE49-F238E27FC236}">
                <a16:creationId xmlns:a16="http://schemas.microsoft.com/office/drawing/2014/main" id="{00000000-0008-0000-0600-000004000000}"/>
              </a:ext>
            </a:extLst>
          </xdr:cNvPr>
          <xdr:cNvSpPr txBox="1">
            <a:spLocks noChangeArrowheads="1"/>
          </xdr:cNvSpPr>
        </xdr:nvSpPr>
        <xdr:spPr bwMode="auto">
          <a:xfrm>
            <a:off x="94633" y="8194611"/>
            <a:ext cx="1861209" cy="2294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Thüringer Landesamt für Statistik</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0.10396</cdr:x>
      <cdr:y>0.16338</cdr:y>
    </cdr:from>
    <cdr:to>
      <cdr:x>0.17416</cdr:x>
      <cdr:y>0.21746</cdr:y>
    </cdr:to>
    <cdr:sp macro="" textlink="">
      <cdr:nvSpPr>
        <cdr:cNvPr id="34817" name="Rectangle 1"/>
        <cdr:cNvSpPr>
          <a:spLocks xmlns:a="http://schemas.openxmlformats.org/drawingml/2006/main" noChangeArrowheads="1"/>
        </cdr:cNvSpPr>
      </cdr:nvSpPr>
      <cdr:spPr bwMode="auto">
        <a:xfrm xmlns:a="http://schemas.openxmlformats.org/drawingml/2006/main">
          <a:off x="583843" y="621464"/>
          <a:ext cx="366712" cy="2023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PJ</a:t>
          </a:r>
        </a:p>
      </cdr:txBody>
    </cdr:sp>
  </cdr:relSizeAnchor>
  <cdr:relSizeAnchor xmlns:cdr="http://schemas.openxmlformats.org/drawingml/2006/chartDrawing">
    <cdr:from>
      <cdr:x>0.0078</cdr:x>
      <cdr:y>0.94672</cdr:y>
    </cdr:from>
    <cdr:to>
      <cdr:x>0.35074</cdr:x>
      <cdr:y>1</cdr:y>
    </cdr:to>
    <cdr:sp macro="" textlink="">
      <cdr:nvSpPr>
        <cdr:cNvPr id="4" name="Text Box 4"/>
        <cdr:cNvSpPr txBox="1">
          <a:spLocks xmlns:a="http://schemas.openxmlformats.org/drawingml/2006/main" noChangeArrowheads="1"/>
        </cdr:cNvSpPr>
      </cdr:nvSpPr>
      <cdr:spPr bwMode="auto">
        <a:xfrm xmlns:a="http://schemas.openxmlformats.org/drawingml/2006/main">
          <a:off x="43197" y="3830639"/>
          <a:ext cx="1899798" cy="2155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0" i="0" u="none" strike="noStrike" baseline="0">
              <a:solidFill>
                <a:srgbClr val="000000"/>
              </a:solidFill>
              <a:latin typeface="Arial"/>
              <a:cs typeface="Arial"/>
            </a:rPr>
            <a:t>Thüringer </a:t>
          </a:r>
          <a:r>
            <a:rPr lang="de-DE" sz="800" b="0" i="0" u="none" strike="noStrike" baseline="0">
              <a:solidFill>
                <a:srgbClr val="000000"/>
              </a:solidFill>
              <a:latin typeface="Source Sans Pro" panose="020B0503030403020204" pitchFamily="34" charset="0"/>
              <a:cs typeface="Arial"/>
            </a:rPr>
            <a:t>Landesamt</a:t>
          </a:r>
          <a:r>
            <a:rPr lang="de-DE" sz="800" b="0" i="0" u="none" strike="noStrike" baseline="0">
              <a:solidFill>
                <a:srgbClr val="000000"/>
              </a:solidFill>
              <a:latin typeface="Arial"/>
              <a:cs typeface="Arial"/>
            </a:rPr>
            <a:t> für Statistik</a:t>
          </a:r>
        </a:p>
      </cdr:txBody>
    </cdr:sp>
  </cdr:relSizeAnchor>
</c:userShapes>
</file>

<file path=xl/drawings/drawing6.xml><?xml version="1.0" encoding="utf-8"?>
<c:userShapes xmlns:c="http://schemas.openxmlformats.org/drawingml/2006/chart">
  <cdr:relSizeAnchor xmlns:cdr="http://schemas.openxmlformats.org/drawingml/2006/chartDrawing">
    <cdr:from>
      <cdr:x>0.09078</cdr:x>
      <cdr:y>0.14578</cdr:y>
    </cdr:from>
    <cdr:to>
      <cdr:x>0.14941</cdr:x>
      <cdr:y>0.19363</cdr:y>
    </cdr:to>
    <cdr:sp macro="" textlink="">
      <cdr:nvSpPr>
        <cdr:cNvPr id="3" name="Rectangle 13"/>
        <cdr:cNvSpPr>
          <a:spLocks xmlns:a="http://schemas.openxmlformats.org/drawingml/2006/main" noChangeArrowheads="1"/>
        </cdr:cNvSpPr>
      </cdr:nvSpPr>
      <cdr:spPr bwMode="auto">
        <a:xfrm xmlns:a="http://schemas.openxmlformats.org/drawingml/2006/main">
          <a:off x="502919" y="569593"/>
          <a:ext cx="324785" cy="18694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PJ</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17319</xdr:colOff>
      <xdr:row>69</xdr:row>
      <xdr:rowOff>95250</xdr:rowOff>
    </xdr:from>
    <xdr:to>
      <xdr:col>1</xdr:col>
      <xdr:colOff>46467</xdr:colOff>
      <xdr:row>69</xdr:row>
      <xdr:rowOff>95250</xdr:rowOff>
    </xdr:to>
    <xdr:sp macro="" textlink="">
      <xdr:nvSpPr>
        <xdr:cNvPr id="2" name="Line 4">
          <a:extLst>
            <a:ext uri="{FF2B5EF4-FFF2-40B4-BE49-F238E27FC236}">
              <a16:creationId xmlns:a16="http://schemas.microsoft.com/office/drawing/2014/main" id="{00000000-0008-0000-0700-000002000000}"/>
            </a:ext>
          </a:extLst>
        </xdr:cNvPr>
        <xdr:cNvSpPr>
          <a:spLocks noChangeShapeType="1"/>
        </xdr:cNvSpPr>
      </xdr:nvSpPr>
      <xdr:spPr bwMode="auto">
        <a:xfrm>
          <a:off x="17319" y="9611591"/>
          <a:ext cx="60930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69</xdr:row>
      <xdr:rowOff>66261</xdr:rowOff>
    </xdr:from>
    <xdr:to>
      <xdr:col>1</xdr:col>
      <xdr:colOff>29524</xdr:colOff>
      <xdr:row>69</xdr:row>
      <xdr:rowOff>66261</xdr:rowOff>
    </xdr:to>
    <xdr:sp macro="" textlink="">
      <xdr:nvSpPr>
        <xdr:cNvPr id="2" name="Line 4">
          <a:extLst>
            <a:ext uri="{FF2B5EF4-FFF2-40B4-BE49-F238E27FC236}">
              <a16:creationId xmlns:a16="http://schemas.microsoft.com/office/drawing/2014/main" id="{00000000-0008-0000-0800-000002000000}"/>
            </a:ext>
          </a:extLst>
        </xdr:cNvPr>
        <xdr:cNvSpPr>
          <a:spLocks noChangeShapeType="1"/>
        </xdr:cNvSpPr>
      </xdr:nvSpPr>
      <xdr:spPr bwMode="auto">
        <a:xfrm>
          <a:off x="0" y="9259957"/>
          <a:ext cx="60930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69</xdr:row>
      <xdr:rowOff>74544</xdr:rowOff>
    </xdr:from>
    <xdr:to>
      <xdr:col>1</xdr:col>
      <xdr:colOff>45491</xdr:colOff>
      <xdr:row>69</xdr:row>
      <xdr:rowOff>86737</xdr:rowOff>
    </xdr:to>
    <xdr:pic>
      <xdr:nvPicPr>
        <xdr:cNvPr id="3" name="Grafik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9301370"/>
          <a:ext cx="615749" cy="121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g32_1/Rohdaten/Ergebnisse%202014/ARBTA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lt3b2\AppData\Local\Microsoft\Windows\Temporary%20Internet%20Files\Content.Outlook\UY071DQ2\ARBT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g32_1/Energiebilanz/2020/Energiebilanz-zusammen%20gefas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lt3b2\AppData\Local\Microsoft\Windows\Temporary%20Internet%20Files\Content.Outlook\UY071DQ2\Energiebilanz_2014_SQ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Kohle(roh)"/>
      <sheetName val="SK-Briketts"/>
      <sheetName val="SK-Koks"/>
      <sheetName val="Andere SK-Produkte"/>
      <sheetName val="BK-Kohle (roh)"/>
      <sheetName val="BK-Briketts"/>
      <sheetName val="Andere BK-Produkte"/>
      <sheetName val="BK-Hartbraunkohle"/>
      <sheetName val="Erdöl"/>
      <sheetName val="Rohbenzin"/>
      <sheetName val="Ottokraftstoffe"/>
      <sheetName val="Dieselkraftstoffe"/>
      <sheetName val="Schwerer Fl.-tb.-kr."/>
      <sheetName val="Heizöl, leicht"/>
      <sheetName val="Heizöl, schwer"/>
      <sheetName val="Petrolkoks"/>
      <sheetName val="Andere Mineralölprodukte"/>
      <sheetName val="Flüssiggas"/>
      <sheetName val="Raffineriegas"/>
      <sheetName val="Stadtgas, Kokereigas"/>
      <sheetName val="Gichtgas, Konvertergas"/>
      <sheetName val="Erdgas, Erdölgas"/>
      <sheetName val="Grubengas"/>
      <sheetName val="Wasserkraft"/>
      <sheetName val="Windkraft"/>
      <sheetName val="Klärgas und Deponiegas"/>
      <sheetName val="Biomasse"/>
      <sheetName val="Sonst. ern. ET-Umweltwärme"/>
      <sheetName val="Solarenergie"/>
      <sheetName val="Strom"/>
      <sheetName val="Kernenergie"/>
      <sheetName val="Fernwärme"/>
      <sheetName val="Andere Energieträger"/>
      <sheetName val="Hilfe"/>
      <sheetName val="Hauptmenü"/>
      <sheetName val="Arbeitstabellen"/>
      <sheetName val="Bilanztabellen"/>
      <sheetName val="Bilanz-Thüringen"/>
      <sheetName val="Anzeige"/>
      <sheetName val="speichernende"/>
      <sheetName val="Modul1"/>
      <sheetName val="Modul2"/>
      <sheetName val="Modul3"/>
      <sheetName val="ARBTAB"/>
    </sheetNames>
    <definedNames>
      <definedName name="ausw1"/>
      <definedName name="ausw2"/>
      <definedName name="ausw3"/>
      <definedName name="dr_physME"/>
      <definedName name="dr_RÖE"/>
      <definedName name="dr_SKE"/>
      <definedName name="dr_terajoule"/>
      <definedName name="grafik"/>
      <definedName name="physME"/>
      <definedName name="progende"/>
      <definedName name="RÖE"/>
      <definedName name="ske"/>
      <definedName name="terajoule"/>
      <definedName name="th_physME"/>
      <definedName name="th_RÖE"/>
      <definedName name="th_SKE"/>
      <definedName name="th_terajoul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Kohle(roh)"/>
      <sheetName val="SK-Briketts"/>
      <sheetName val="SK-Koks"/>
      <sheetName val="Andere SK-Produkte"/>
      <sheetName val="BK-Kohle (roh)"/>
      <sheetName val="BK-Briketts"/>
      <sheetName val="Andere BK-Produkte"/>
      <sheetName val="BK-Hartbraunkohle"/>
      <sheetName val="Erdöl"/>
      <sheetName val="Rohbenzin"/>
      <sheetName val="Ottokraftstoffe"/>
      <sheetName val="Dieselkraftstoffe"/>
      <sheetName val="Schwerer Fl.-tb.-kr."/>
      <sheetName val="Heizöl, leicht"/>
      <sheetName val="Heizöl, schwer"/>
      <sheetName val="Petrolkoks"/>
      <sheetName val="Andere Mineralölprodukte"/>
      <sheetName val="Flüssiggas"/>
      <sheetName val="Raffineriegas"/>
      <sheetName val="Stadtgas, Kokereigas"/>
      <sheetName val="Gichtgas, Konvertergas"/>
      <sheetName val="Erdgas, Erdölgas"/>
      <sheetName val="Grubengas"/>
      <sheetName val="Wasserkraft"/>
      <sheetName val="Windkraft"/>
      <sheetName val="Klärgas und Deponiegas"/>
      <sheetName val="Biomasse"/>
      <sheetName val="Sonst. ern. ET-Umweltwärme"/>
      <sheetName val="Solarenergie"/>
      <sheetName val="Strom"/>
      <sheetName val="Kernenergie"/>
      <sheetName val="Fernwärme"/>
      <sheetName val="Andere Energieträger"/>
      <sheetName val="Hilfe"/>
      <sheetName val="Hauptmenü"/>
      <sheetName val="Arbeitstabellen"/>
      <sheetName val="Bilanztabellen"/>
      <sheetName val="Bilanz-Thüringen"/>
      <sheetName val="Anzeige"/>
      <sheetName val="speichernende"/>
      <sheetName val="Modul1"/>
      <sheetName val="Modul2"/>
      <sheetName val="Modul3"/>
      <sheetName val="ARBTAB"/>
    </sheetNames>
    <definedNames>
      <definedName name="ausw1"/>
      <definedName name="ausw2"/>
      <definedName name="ausw3"/>
      <definedName name="dr_physME"/>
      <definedName name="dr_RÖE"/>
      <definedName name="dr_SKE"/>
      <definedName name="dr_terajoule"/>
      <definedName name="grafik"/>
      <definedName name="physME"/>
      <definedName name="progende"/>
      <definedName name="RÖE"/>
      <definedName name="ske"/>
      <definedName name="terajoule"/>
      <definedName name="th_physME"/>
      <definedName name="th_RÖE"/>
      <definedName name="th_SKE"/>
      <definedName name="th_terajoul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Energiebilanz Joule"/>
      <sheetName val="TJ_2020"/>
      <sheetName val="TJ_2019"/>
      <sheetName val="TJ_2018"/>
      <sheetName val="TJ_2017"/>
      <sheetName val="TJ_2016"/>
      <sheetName val="TJ_2015_mGh"/>
      <sheetName val="Tabelle3"/>
      <sheetName val="Energiebilanz Menge"/>
      <sheetName val="spez. ME_2020"/>
      <sheetName val="spez. ME_2019"/>
      <sheetName val="spez. ME_2018"/>
      <sheetName val="spez. ME_2017"/>
      <sheetName val="spez. ME_2016"/>
      <sheetName val="spez. ME_2015_mG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j000603"/>
      <sheetName val="dj000613"/>
    </sheetNames>
    <sheetDataSet>
      <sheetData sheetId="0"/>
      <sheetData sheetId="1"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1204"/>
  </cols>
  <sheetData>
    <row r="1" spans="1:2" ht="15" x14ac:dyDescent="0.2">
      <c r="A1" s="1203" t="s">
        <v>694</v>
      </c>
    </row>
    <row r="3" spans="1:2" ht="12.75" customHeight="1" x14ac:dyDescent="0.2">
      <c r="A3" s="1218" t="s">
        <v>728</v>
      </c>
    </row>
    <row r="4" spans="1:2" ht="14.25" x14ac:dyDescent="0.2">
      <c r="A4" s="1205"/>
    </row>
    <row r="5" spans="1:2" x14ac:dyDescent="0.2">
      <c r="A5" s="1206" t="s">
        <v>695</v>
      </c>
    </row>
    <row r="6" spans="1:2" ht="12.75" customHeight="1" x14ac:dyDescent="0.2">
      <c r="A6" s="1206"/>
    </row>
    <row r="7" spans="1:2" ht="12.75" customHeight="1" x14ac:dyDescent="0.2">
      <c r="A7" s="1206"/>
    </row>
    <row r="8" spans="1:2" x14ac:dyDescent="0.2">
      <c r="A8" s="1207" t="s">
        <v>696</v>
      </c>
    </row>
    <row r="9" spans="1:2" x14ac:dyDescent="0.2">
      <c r="A9" s="1206" t="s">
        <v>224</v>
      </c>
    </row>
    <row r="10" spans="1:2" x14ac:dyDescent="0.2">
      <c r="A10" s="1206" t="s">
        <v>697</v>
      </c>
    </row>
    <row r="11" spans="1:2" x14ac:dyDescent="0.2">
      <c r="A11" s="1206" t="s">
        <v>698</v>
      </c>
    </row>
    <row r="12" spans="1:2" x14ac:dyDescent="0.2">
      <c r="A12" s="1206" t="s">
        <v>699</v>
      </c>
    </row>
    <row r="13" spans="1:2" x14ac:dyDescent="0.2">
      <c r="A13" s="1206" t="s">
        <v>700</v>
      </c>
    </row>
    <row r="14" spans="1:2" x14ac:dyDescent="0.2">
      <c r="A14" s="1206" t="s">
        <v>701</v>
      </c>
    </row>
    <row r="15" spans="1:2" x14ac:dyDescent="0.2">
      <c r="A15" s="1206" t="s">
        <v>702</v>
      </c>
    </row>
    <row r="16" spans="1:2" ht="12.75" customHeight="1" x14ac:dyDescent="0.2">
      <c r="A16" s="1206"/>
      <c r="B16" s="702"/>
    </row>
    <row r="17" spans="1:2" s="1208" customFormat="1" x14ac:dyDescent="0.2">
      <c r="A17" s="1219" t="s">
        <v>703</v>
      </c>
    </row>
    <row r="18" spans="1:2" s="1208" customFormat="1" x14ac:dyDescent="0.2">
      <c r="A18" s="1209" t="s">
        <v>732</v>
      </c>
    </row>
    <row r="19" spans="1:2" s="1208" customFormat="1" x14ac:dyDescent="0.2">
      <c r="A19" s="1209" t="s">
        <v>733</v>
      </c>
    </row>
    <row r="20" spans="1:2" s="1208" customFormat="1" x14ac:dyDescent="0.2">
      <c r="A20" s="1209"/>
    </row>
    <row r="21" spans="1:2" x14ac:dyDescent="0.2">
      <c r="A21" s="1206" t="s">
        <v>704</v>
      </c>
      <c r="B21" s="702"/>
    </row>
    <row r="22" spans="1:2" x14ac:dyDescent="0.2">
      <c r="A22" s="1206" t="s">
        <v>729</v>
      </c>
    </row>
    <row r="23" spans="1:2" ht="13.5" x14ac:dyDescent="0.2">
      <c r="A23" s="1206" t="s">
        <v>730</v>
      </c>
      <c r="B23" s="1210"/>
    </row>
    <row r="24" spans="1:2" ht="13.5" x14ac:dyDescent="0.2">
      <c r="A24" s="1206" t="s">
        <v>731</v>
      </c>
      <c r="B24" s="1210"/>
    </row>
    <row r="25" spans="1:2" ht="13.5" x14ac:dyDescent="0.2">
      <c r="A25" s="1206" t="s">
        <v>705</v>
      </c>
      <c r="B25" s="1210"/>
    </row>
    <row r="26" spans="1:2" ht="12.75" customHeight="1" x14ac:dyDescent="0.2">
      <c r="A26" s="1206"/>
    </row>
    <row r="27" spans="1:2" ht="12.75" customHeight="1" x14ac:dyDescent="0.2">
      <c r="A27" s="1206"/>
    </row>
    <row r="28" spans="1:2" x14ac:dyDescent="0.2">
      <c r="A28" s="1207" t="s">
        <v>706</v>
      </c>
    </row>
    <row r="29" spans="1:2" ht="38.25" x14ac:dyDescent="0.2">
      <c r="A29" s="1211" t="s">
        <v>707</v>
      </c>
    </row>
    <row r="30" spans="1:2" x14ac:dyDescent="0.2">
      <c r="A30" s="1206" t="s">
        <v>708</v>
      </c>
    </row>
    <row r="32" spans="1:2" ht="12.75" customHeight="1" x14ac:dyDescent="0.2">
      <c r="A32" s="1212"/>
      <c r="B32" s="702"/>
    </row>
  </sheetData>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S78"/>
  <sheetViews>
    <sheetView showWhiteSpace="0" zoomScaleNormal="100" zoomScaleSheetLayoutView="100" workbookViewId="0">
      <selection sqref="A1:I1"/>
    </sheetView>
  </sheetViews>
  <sheetFormatPr baseColWidth="10" defaultColWidth="11.42578125" defaultRowHeight="11.25" customHeight="1" x14ac:dyDescent="0.2"/>
  <cols>
    <col min="1" max="1" width="8.5703125" style="38" customWidth="1"/>
    <col min="2" max="2" width="11.42578125" style="760"/>
    <col min="3" max="3" width="10" style="760" customWidth="1"/>
    <col min="4" max="4" width="9.5703125" style="760" bestFit="1" customWidth="1"/>
    <col min="5" max="5" width="9.85546875" style="760" bestFit="1" customWidth="1"/>
    <col min="6" max="6" width="9.5703125" style="760" bestFit="1" customWidth="1"/>
    <col min="7" max="7" width="11.42578125" style="760" customWidth="1"/>
    <col min="8" max="8" width="10.5703125" style="760" bestFit="1" customWidth="1"/>
    <col min="9" max="9" width="9.5703125" style="760" bestFit="1" customWidth="1"/>
    <col min="10" max="16384" width="11.42578125" style="760"/>
  </cols>
  <sheetData>
    <row r="1" spans="1:19" ht="12.75" x14ac:dyDescent="0.2">
      <c r="A1" s="1067" t="s">
        <v>13</v>
      </c>
      <c r="B1" s="1067"/>
      <c r="C1" s="1067"/>
      <c r="D1" s="1067"/>
      <c r="E1" s="1067"/>
      <c r="F1" s="1067"/>
      <c r="G1" s="1067"/>
      <c r="H1" s="1067"/>
      <c r="I1" s="1067"/>
    </row>
    <row r="2" spans="1:19" ht="8.25" customHeight="1" x14ac:dyDescent="0.2"/>
    <row r="3" spans="1:19" ht="8.25" customHeight="1" x14ac:dyDescent="0.2"/>
    <row r="4" spans="1:19" ht="15" customHeight="1" x14ac:dyDescent="0.2">
      <c r="A4" s="1070" t="s">
        <v>193</v>
      </c>
      <c r="B4" s="832" t="s">
        <v>185</v>
      </c>
      <c r="C4" s="1072" t="s">
        <v>186</v>
      </c>
      <c r="D4" s="1073"/>
      <c r="E4" s="1073"/>
      <c r="F4" s="1073"/>
      <c r="G4" s="1073"/>
      <c r="H4" s="1073"/>
      <c r="I4" s="1073"/>
    </row>
    <row r="5" spans="1:19" ht="15" customHeight="1" x14ac:dyDescent="0.2">
      <c r="A5" s="1071"/>
      <c r="B5" s="45" t="s">
        <v>187</v>
      </c>
      <c r="C5" s="46" t="s">
        <v>131</v>
      </c>
      <c r="D5" s="46" t="s">
        <v>3</v>
      </c>
      <c r="E5" s="46" t="s">
        <v>4</v>
      </c>
      <c r="F5" s="46" t="s">
        <v>5</v>
      </c>
      <c r="G5" s="204" t="s">
        <v>132</v>
      </c>
      <c r="H5" s="205" t="s">
        <v>6</v>
      </c>
      <c r="I5" s="205" t="s">
        <v>418</v>
      </c>
    </row>
    <row r="6" spans="1:19" ht="11.25" customHeight="1" x14ac:dyDescent="0.2">
      <c r="A6" s="48"/>
      <c r="B6" s="49"/>
    </row>
    <row r="7" spans="1:19" ht="11.25" customHeight="1" x14ac:dyDescent="0.2">
      <c r="A7" s="1069" t="s">
        <v>190</v>
      </c>
      <c r="B7" s="1069"/>
      <c r="C7" s="1069"/>
      <c r="D7" s="1069"/>
      <c r="E7" s="1069"/>
      <c r="F7" s="1069"/>
      <c r="G7" s="1069"/>
      <c r="H7" s="1069"/>
      <c r="I7" s="1069"/>
    </row>
    <row r="8" spans="1:19" ht="11.25" customHeight="1" x14ac:dyDescent="0.2">
      <c r="A8" s="48"/>
      <c r="B8" s="49"/>
      <c r="I8" s="83"/>
    </row>
    <row r="9" spans="1:19" ht="11.25" customHeight="1" x14ac:dyDescent="0.2">
      <c r="A9" s="51">
        <v>1990</v>
      </c>
      <c r="B9" s="52">
        <v>354990</v>
      </c>
      <c r="C9" s="53">
        <v>233565</v>
      </c>
      <c r="D9" s="53">
        <v>55976</v>
      </c>
      <c r="E9" s="53">
        <v>21629</v>
      </c>
      <c r="F9" s="53">
        <v>41701</v>
      </c>
      <c r="G9" s="53">
        <v>2118</v>
      </c>
      <c r="H9" s="203" t="s">
        <v>133</v>
      </c>
      <c r="I9" s="203" t="s">
        <v>133</v>
      </c>
    </row>
    <row r="10" spans="1:19" ht="11.25" customHeight="1" x14ac:dyDescent="0.2">
      <c r="A10" s="51">
        <v>2000</v>
      </c>
      <c r="B10" s="53">
        <v>224078.31952045998</v>
      </c>
      <c r="C10" s="53">
        <v>6234.316718</v>
      </c>
      <c r="D10" s="53">
        <v>98681.342522999999</v>
      </c>
      <c r="E10" s="53">
        <v>83155.375597859966</v>
      </c>
      <c r="F10" s="53">
        <v>27663.544800000003</v>
      </c>
      <c r="G10" s="53">
        <v>7784</v>
      </c>
      <c r="H10" s="53">
        <v>559.92899999999997</v>
      </c>
      <c r="I10" s="203" t="s">
        <v>133</v>
      </c>
    </row>
    <row r="11" spans="1:19" ht="11.25" customHeight="1" x14ac:dyDescent="0.2">
      <c r="A11" s="51">
        <v>2005</v>
      </c>
      <c r="B11" s="53">
        <v>248551.15977851831</v>
      </c>
      <c r="C11" s="53">
        <v>4579.6496060000009</v>
      </c>
      <c r="D11" s="53">
        <v>87916.482036959991</v>
      </c>
      <c r="E11" s="53">
        <v>89962.828999999998</v>
      </c>
      <c r="F11" s="53">
        <v>30463.156799999997</v>
      </c>
      <c r="G11" s="53">
        <v>34686.775335558341</v>
      </c>
      <c r="H11" s="53">
        <v>291.60000000000002</v>
      </c>
      <c r="I11" s="53">
        <v>650.66700000000003</v>
      </c>
    </row>
    <row r="12" spans="1:19" ht="11.25" customHeight="1" x14ac:dyDescent="0.2">
      <c r="A12" s="51">
        <v>2010</v>
      </c>
      <c r="B12" s="53">
        <v>249701.3693779537</v>
      </c>
      <c r="C12" s="53">
        <v>6420.7371860000003</v>
      </c>
      <c r="D12" s="53">
        <v>79304.852673999994</v>
      </c>
      <c r="E12" s="53">
        <v>80817.248444894736</v>
      </c>
      <c r="F12" s="53">
        <v>28743.957025199998</v>
      </c>
      <c r="G12" s="53">
        <v>51018.523847858974</v>
      </c>
      <c r="H12" s="53">
        <v>339.55920000000003</v>
      </c>
      <c r="I12" s="53">
        <v>3056.4909999999995</v>
      </c>
    </row>
    <row r="13" spans="1:19" ht="11.25" customHeight="1" x14ac:dyDescent="0.2">
      <c r="A13" s="51" t="s">
        <v>601</v>
      </c>
      <c r="B13" s="217">
        <v>232440.71548699221</v>
      </c>
      <c r="C13" s="217">
        <v>4811.6898930000007</v>
      </c>
      <c r="D13" s="217">
        <v>74306.503021282522</v>
      </c>
      <c r="E13" s="217">
        <v>72080.474097926839</v>
      </c>
      <c r="F13" s="217">
        <v>24119.332482623187</v>
      </c>
      <c r="G13" s="217">
        <v>53698.422282159736</v>
      </c>
      <c r="H13" s="467" t="s">
        <v>133</v>
      </c>
      <c r="I13" s="217">
        <v>3424.2937099999999</v>
      </c>
      <c r="J13" s="218"/>
      <c r="K13" s="218"/>
      <c r="L13" s="218"/>
      <c r="M13" s="218"/>
      <c r="N13" s="218"/>
      <c r="O13" s="218"/>
      <c r="P13" s="218"/>
      <c r="Q13" s="218"/>
      <c r="R13" s="218"/>
      <c r="S13" s="218"/>
    </row>
    <row r="14" spans="1:19" ht="11.25" customHeight="1" x14ac:dyDescent="0.2">
      <c r="A14" s="51" t="s">
        <v>602</v>
      </c>
      <c r="B14" s="217">
        <v>238863.01267168319</v>
      </c>
      <c r="C14" s="217">
        <v>4862.3453477645235</v>
      </c>
      <c r="D14" s="217">
        <v>74478.123364932879</v>
      </c>
      <c r="E14" s="217">
        <v>78055.760197355077</v>
      </c>
      <c r="F14" s="217">
        <v>22389.404223197998</v>
      </c>
      <c r="G14" s="217">
        <v>55317.990258432692</v>
      </c>
      <c r="H14" s="467" t="s">
        <v>133</v>
      </c>
      <c r="I14" s="217">
        <v>3759.3892799999999</v>
      </c>
      <c r="J14" s="218"/>
      <c r="K14" s="218"/>
      <c r="L14" s="218"/>
      <c r="M14" s="218"/>
      <c r="N14" s="218"/>
      <c r="O14" s="218"/>
      <c r="P14" s="218"/>
      <c r="Q14" s="218"/>
      <c r="R14" s="218"/>
      <c r="S14" s="218"/>
    </row>
    <row r="15" spans="1:19" ht="11.25" customHeight="1" x14ac:dyDescent="0.2">
      <c r="A15" s="51" t="s">
        <v>603</v>
      </c>
      <c r="B15" s="217">
        <v>240846.92084932147</v>
      </c>
      <c r="C15" s="217">
        <v>5152.7862795922447</v>
      </c>
      <c r="D15" s="217">
        <v>74767.265133541136</v>
      </c>
      <c r="E15" s="217">
        <v>78241.216445164668</v>
      </c>
      <c r="F15" s="217">
        <v>18331.468773676046</v>
      </c>
      <c r="G15" s="217">
        <v>60059.561567347453</v>
      </c>
      <c r="H15" s="467" t="s">
        <v>133</v>
      </c>
      <c r="I15" s="217">
        <v>4294.6226500000002</v>
      </c>
      <c r="J15" s="218"/>
      <c r="K15" s="218"/>
      <c r="L15" s="218"/>
      <c r="M15" s="218"/>
      <c r="N15" s="218"/>
      <c r="O15" s="218"/>
      <c r="P15" s="218"/>
      <c r="Q15" s="218"/>
      <c r="R15" s="218"/>
      <c r="S15" s="218"/>
    </row>
    <row r="16" spans="1:19" ht="11.25" customHeight="1" x14ac:dyDescent="0.2">
      <c r="A16" s="51" t="s">
        <v>604</v>
      </c>
      <c r="B16" s="217">
        <v>237485.36035033967</v>
      </c>
      <c r="C16" s="217">
        <v>6241.0787643050007</v>
      </c>
      <c r="D16" s="217">
        <v>74675.397222334868</v>
      </c>
      <c r="E16" s="217">
        <v>79348.090065781056</v>
      </c>
      <c r="F16" s="217">
        <v>17912.512912000002</v>
      </c>
      <c r="G16" s="217">
        <v>55589.942385918759</v>
      </c>
      <c r="H16" s="467" t="s">
        <v>133</v>
      </c>
      <c r="I16" s="217">
        <v>3718.3389999999999</v>
      </c>
      <c r="J16" s="218"/>
      <c r="K16" s="218"/>
      <c r="L16" s="218"/>
      <c r="M16" s="218"/>
      <c r="N16" s="218"/>
      <c r="O16" s="218"/>
      <c r="P16" s="218"/>
      <c r="Q16" s="218"/>
      <c r="R16" s="218"/>
      <c r="S16" s="218"/>
    </row>
    <row r="17" spans="1:19" ht="11.1" customHeight="1" x14ac:dyDescent="0.2">
      <c r="A17" s="51" t="s">
        <v>605</v>
      </c>
      <c r="B17" s="217">
        <v>232804.03640473349</v>
      </c>
      <c r="C17" s="217">
        <v>5920.8462033599999</v>
      </c>
      <c r="D17" s="217">
        <v>74797.245465677945</v>
      </c>
      <c r="E17" s="217">
        <v>76251.251688383345</v>
      </c>
      <c r="F17" s="217">
        <v>16784.913657599987</v>
      </c>
      <c r="G17" s="217">
        <v>54544.818889712231</v>
      </c>
      <c r="H17" s="467" t="s">
        <v>133</v>
      </c>
      <c r="I17" s="217">
        <v>4504.9604999999992</v>
      </c>
      <c r="J17" s="218"/>
      <c r="K17" s="218"/>
      <c r="L17" s="218"/>
      <c r="M17" s="218"/>
      <c r="N17" s="218"/>
      <c r="O17" s="218"/>
      <c r="P17" s="218"/>
      <c r="Q17" s="218"/>
      <c r="R17" s="218"/>
      <c r="S17" s="218"/>
    </row>
    <row r="18" spans="1:19" ht="11.1" customHeight="1" x14ac:dyDescent="0.2">
      <c r="A18" s="51">
        <v>2020</v>
      </c>
      <c r="B18" s="217">
        <v>228402.9687434285</v>
      </c>
      <c r="C18" s="217">
        <v>5655.8187260879995</v>
      </c>
      <c r="D18" s="217">
        <v>69458.094971595434</v>
      </c>
      <c r="E18" s="217">
        <v>75864.615092512395</v>
      </c>
      <c r="F18" s="217">
        <v>14213.151323999993</v>
      </c>
      <c r="G18" s="217">
        <v>58587.993129232738</v>
      </c>
      <c r="H18" s="467" t="s">
        <v>133</v>
      </c>
      <c r="I18" s="217">
        <v>4623.2955000000002</v>
      </c>
      <c r="J18" s="218"/>
      <c r="K18" s="218"/>
      <c r="L18" s="218"/>
      <c r="M18" s="218"/>
      <c r="N18" s="218"/>
      <c r="O18" s="218"/>
      <c r="P18" s="218"/>
      <c r="Q18" s="218"/>
      <c r="R18" s="218"/>
      <c r="S18" s="218"/>
    </row>
    <row r="19" spans="1:19" ht="11.1" customHeight="1" x14ac:dyDescent="0.2">
      <c r="A19" s="51">
        <v>2021</v>
      </c>
      <c r="B19" s="217">
        <v>234770</v>
      </c>
      <c r="C19" s="217">
        <v>5891.5556475329995</v>
      </c>
      <c r="D19" s="217">
        <v>68855.433521961284</v>
      </c>
      <c r="E19" s="217">
        <v>83573.277659047832</v>
      </c>
      <c r="F19" s="217">
        <v>19501.763205600015</v>
      </c>
      <c r="G19" s="217">
        <v>52609</v>
      </c>
      <c r="H19" s="467" t="s">
        <v>133</v>
      </c>
      <c r="I19" s="217">
        <v>4339.2065000000002</v>
      </c>
      <c r="J19" s="218"/>
      <c r="K19" s="218"/>
      <c r="L19" s="218"/>
      <c r="M19" s="218"/>
      <c r="N19" s="218"/>
      <c r="O19" s="218"/>
      <c r="P19" s="218"/>
      <c r="Q19" s="218"/>
      <c r="R19" s="218"/>
      <c r="S19" s="218"/>
    </row>
    <row r="20" spans="1:19" ht="11.1" customHeight="1" x14ac:dyDescent="0.2">
      <c r="A20" s="51">
        <v>2022</v>
      </c>
      <c r="B20" s="217">
        <v>230476.07585257746</v>
      </c>
      <c r="C20" s="217">
        <v>5872.3876886599992</v>
      </c>
      <c r="D20" s="217">
        <v>69150.428829368262</v>
      </c>
      <c r="E20" s="217">
        <v>75125.393202481646</v>
      </c>
      <c r="F20" s="217">
        <v>16599.487093199998</v>
      </c>
      <c r="G20" s="217">
        <v>59981.837038867547</v>
      </c>
      <c r="H20" s="467" t="s">
        <v>133</v>
      </c>
      <c r="I20" s="217">
        <v>3746.5420000000004</v>
      </c>
      <c r="J20" s="218"/>
      <c r="K20" s="218"/>
      <c r="L20" s="218"/>
      <c r="M20" s="218"/>
      <c r="N20" s="218"/>
      <c r="O20" s="218"/>
      <c r="P20" s="218"/>
      <c r="Q20" s="218"/>
      <c r="R20" s="218"/>
      <c r="S20" s="218"/>
    </row>
    <row r="21" spans="1:19" ht="11.1" customHeight="1" x14ac:dyDescent="0.2">
      <c r="A21" s="51">
        <v>2023</v>
      </c>
      <c r="B21" s="217">
        <v>219970.40311790101</v>
      </c>
      <c r="C21" s="217">
        <v>3202.2992214800006</v>
      </c>
      <c r="D21" s="217">
        <v>68716.987719658253</v>
      </c>
      <c r="E21" s="217">
        <v>70053.260397960694</v>
      </c>
      <c r="F21" s="217">
        <v>12668.903868684389</v>
      </c>
      <c r="G21" s="217">
        <v>61524.945220117428</v>
      </c>
      <c r="H21" s="467" t="s">
        <v>133</v>
      </c>
      <c r="I21" s="217">
        <v>3804.0060000000003</v>
      </c>
      <c r="J21" s="218"/>
      <c r="K21" s="218"/>
      <c r="L21" s="218"/>
      <c r="M21" s="218"/>
      <c r="N21" s="218"/>
      <c r="O21" s="218"/>
      <c r="P21" s="218"/>
      <c r="Q21" s="218"/>
      <c r="R21" s="218"/>
      <c r="S21" s="218"/>
    </row>
    <row r="22" spans="1:19" ht="11.1" customHeight="1" x14ac:dyDescent="0.2">
      <c r="A22" s="48"/>
      <c r="B22" s="217"/>
      <c r="C22" s="217"/>
      <c r="D22" s="217"/>
      <c r="E22" s="217"/>
      <c r="F22" s="217"/>
      <c r="G22" s="217"/>
      <c r="H22" s="467"/>
      <c r="I22" s="217"/>
      <c r="J22" s="218"/>
      <c r="K22" s="218"/>
      <c r="L22" s="218"/>
      <c r="M22" s="218"/>
      <c r="N22" s="218"/>
      <c r="O22" s="218"/>
      <c r="P22" s="218"/>
      <c r="Q22" s="218"/>
      <c r="R22" s="218"/>
      <c r="S22" s="218"/>
    </row>
    <row r="23" spans="1:19" ht="11.25" customHeight="1" x14ac:dyDescent="0.2">
      <c r="A23" s="1068" t="s">
        <v>191</v>
      </c>
      <c r="B23" s="1068"/>
      <c r="C23" s="1068"/>
      <c r="D23" s="1068"/>
      <c r="E23" s="1068"/>
      <c r="F23" s="1068"/>
      <c r="G23" s="1068"/>
      <c r="H23" s="1068"/>
      <c r="I23" s="1068"/>
      <c r="J23" s="218"/>
      <c r="K23" s="218"/>
      <c r="L23" s="218"/>
      <c r="M23" s="218"/>
      <c r="N23" s="218"/>
      <c r="O23" s="218"/>
      <c r="P23" s="218"/>
      <c r="Q23" s="218"/>
      <c r="R23" s="218"/>
      <c r="S23" s="218"/>
    </row>
    <row r="24" spans="1:19" ht="11.25" customHeight="1" x14ac:dyDescent="0.2">
      <c r="J24" s="218"/>
      <c r="K24" s="218"/>
      <c r="L24" s="218"/>
      <c r="M24" s="218"/>
      <c r="N24" s="218"/>
      <c r="O24" s="218"/>
      <c r="P24" s="218"/>
      <c r="Q24" s="218"/>
      <c r="R24" s="218"/>
      <c r="S24" s="218"/>
    </row>
    <row r="25" spans="1:19" ht="11.25" customHeight="1" x14ac:dyDescent="0.2">
      <c r="A25" s="51">
        <v>1990</v>
      </c>
      <c r="B25" s="55">
        <v>100</v>
      </c>
      <c r="C25" s="55">
        <v>65.794811121440048</v>
      </c>
      <c r="D25" s="55">
        <v>15.76833150229584</v>
      </c>
      <c r="E25" s="55">
        <v>6.0928476858503053</v>
      </c>
      <c r="F25" s="55">
        <v>11.747091467365278</v>
      </c>
      <c r="G25" s="55">
        <v>0.59663652497253439</v>
      </c>
      <c r="H25" s="203" t="s">
        <v>133</v>
      </c>
      <c r="I25" s="203" t="s">
        <v>133</v>
      </c>
      <c r="J25" s="218"/>
      <c r="K25" s="218"/>
      <c r="L25" s="218"/>
      <c r="M25" s="218"/>
      <c r="N25" s="218"/>
      <c r="O25" s="218"/>
      <c r="P25" s="218"/>
      <c r="Q25" s="218"/>
      <c r="R25" s="218"/>
      <c r="S25" s="218"/>
    </row>
    <row r="26" spans="1:19" ht="11.25" customHeight="1" x14ac:dyDescent="0.2">
      <c r="A26" s="51">
        <v>2000</v>
      </c>
      <c r="B26" s="55">
        <v>100</v>
      </c>
      <c r="C26" s="55">
        <v>2.7822043343335414</v>
      </c>
      <c r="D26" s="55">
        <v>44.038773021050645</v>
      </c>
      <c r="E26" s="55">
        <v>37.109960381627758</v>
      </c>
      <c r="F26" s="55">
        <v>12.345480303137547</v>
      </c>
      <c r="G26" s="55">
        <v>3.4737854231762322</v>
      </c>
      <c r="H26" s="55">
        <v>0.24988093502230788</v>
      </c>
      <c r="I26" s="203" t="s">
        <v>133</v>
      </c>
      <c r="J26" s="218"/>
      <c r="K26" s="218"/>
      <c r="L26" s="218"/>
      <c r="M26" s="218"/>
      <c r="N26" s="218"/>
      <c r="O26" s="218"/>
      <c r="P26" s="218"/>
      <c r="Q26" s="218"/>
      <c r="R26" s="218"/>
      <c r="S26" s="218"/>
    </row>
    <row r="27" spans="1:19" ht="11.25" customHeight="1" x14ac:dyDescent="0.2">
      <c r="A27" s="51">
        <v>2005</v>
      </c>
      <c r="B27" s="55">
        <v>100</v>
      </c>
      <c r="C27" s="55">
        <v>1.8425380151437978</v>
      </c>
      <c r="D27" s="55">
        <v>35.371583908641412</v>
      </c>
      <c r="E27" s="55">
        <v>36.194894073383146</v>
      </c>
      <c r="F27" s="55">
        <v>12.256292357334177</v>
      </c>
      <c r="G27" s="55">
        <v>13.955587801910646</v>
      </c>
      <c r="H27" s="55">
        <v>0.11731991122465177</v>
      </c>
      <c r="I27" s="55">
        <v>0.26178393236217584</v>
      </c>
    </row>
    <row r="28" spans="1:19" ht="11.25" customHeight="1" x14ac:dyDescent="0.2">
      <c r="A28" s="51">
        <v>2010</v>
      </c>
      <c r="B28" s="55">
        <v>100</v>
      </c>
      <c r="C28" s="55">
        <v>2.5713664294253133</v>
      </c>
      <c r="D28" s="55">
        <v>31.759878959238847</v>
      </c>
      <c r="E28" s="55">
        <v>32.36556076813816</v>
      </c>
      <c r="F28" s="55">
        <v>11.511333356643506</v>
      </c>
      <c r="G28" s="55">
        <v>20.431815802594247</v>
      </c>
      <c r="H28" s="55">
        <v>0.13598611847660133</v>
      </c>
      <c r="I28" s="55">
        <v>1.2240585654833254</v>
      </c>
    </row>
    <row r="29" spans="1:19" ht="11.25" customHeight="1" x14ac:dyDescent="0.2">
      <c r="A29" s="51" t="s">
        <v>601</v>
      </c>
      <c r="B29" s="55">
        <v>100</v>
      </c>
      <c r="C29" s="55">
        <v>2.0570023793184342</v>
      </c>
      <c r="D29" s="55">
        <v>31.559082945119286</v>
      </c>
      <c r="E29" s="55">
        <v>30.81447683017511</v>
      </c>
      <c r="F29" s="55">
        <v>10.025911824116282</v>
      </c>
      <c r="G29" s="55">
        <v>24.079636937478881</v>
      </c>
      <c r="H29" s="467" t="s">
        <v>133</v>
      </c>
      <c r="I29" s="55">
        <v>1.4638890837920313</v>
      </c>
      <c r="J29" s="218"/>
    </row>
    <row r="30" spans="1:19" ht="11.25" customHeight="1" x14ac:dyDescent="0.2">
      <c r="A30" s="51" t="s">
        <v>602</v>
      </c>
      <c r="B30" s="55">
        <v>100</v>
      </c>
      <c r="C30" s="55">
        <v>2.0119924647764647</v>
      </c>
      <c r="D30" s="55">
        <v>30.618196778283284</v>
      </c>
      <c r="E30" s="55">
        <v>32.298734482461263</v>
      </c>
      <c r="F30" s="55">
        <v>8.9903344421748042</v>
      </c>
      <c r="G30" s="55">
        <v>24.52514214479968</v>
      </c>
      <c r="H30" s="467" t="s">
        <v>133</v>
      </c>
      <c r="I30" s="55">
        <v>1.5555996875044933</v>
      </c>
      <c r="J30" s="218"/>
    </row>
    <row r="31" spans="1:19" ht="11.25" customHeight="1" x14ac:dyDescent="0.2">
      <c r="A31" s="51" t="s">
        <v>603</v>
      </c>
      <c r="B31" s="55">
        <v>100</v>
      </c>
      <c r="C31" s="55">
        <v>2.1142762697878092</v>
      </c>
      <c r="D31" s="55">
        <v>30.477619362776576</v>
      </c>
      <c r="E31" s="55">
        <v>32.103708221803799</v>
      </c>
      <c r="F31" s="55">
        <v>7.1932111150606977</v>
      </c>
      <c r="G31" s="55">
        <v>26.34902796371393</v>
      </c>
      <c r="H31" s="467" t="s">
        <v>133</v>
      </c>
      <c r="I31" s="55">
        <v>1.7621570668571889</v>
      </c>
      <c r="J31" s="218"/>
    </row>
    <row r="32" spans="1:19" ht="11.25" customHeight="1" x14ac:dyDescent="0.2">
      <c r="A32" s="51" t="s">
        <v>604</v>
      </c>
      <c r="B32" s="55">
        <v>100</v>
      </c>
      <c r="C32" s="55">
        <v>2.6201102829507326</v>
      </c>
      <c r="D32" s="55">
        <v>31.349993091692436</v>
      </c>
      <c r="E32" s="55">
        <v>33.311668473552004</v>
      </c>
      <c r="F32" s="55">
        <v>7.5199754796629854</v>
      </c>
      <c r="G32" s="55">
        <v>23.637231153695801</v>
      </c>
      <c r="H32" s="467" t="s">
        <v>133</v>
      </c>
      <c r="I32" s="55">
        <v>1.5610215184460425</v>
      </c>
      <c r="J32" s="218"/>
    </row>
    <row r="33" spans="1:13" ht="11.25" customHeight="1" x14ac:dyDescent="0.2">
      <c r="A33" s="51" t="s">
        <v>605</v>
      </c>
      <c r="B33" s="55">
        <v>100</v>
      </c>
      <c r="C33" s="55">
        <v>2.5432747192864458</v>
      </c>
      <c r="D33" s="55">
        <v>32.128843907002434</v>
      </c>
      <c r="E33" s="55">
        <v>32.753406197742784</v>
      </c>
      <c r="F33" s="55">
        <v>7.2098894490038603</v>
      </c>
      <c r="G33" s="55">
        <v>23.42949878879471</v>
      </c>
      <c r="H33" s="467" t="s">
        <v>133</v>
      </c>
      <c r="I33" s="55">
        <v>1.9350869381697722</v>
      </c>
      <c r="J33" s="218"/>
    </row>
    <row r="34" spans="1:13" ht="11.25" customHeight="1" x14ac:dyDescent="0.2">
      <c r="A34" s="51">
        <v>2020</v>
      </c>
      <c r="B34" s="55">
        <v>100</v>
      </c>
      <c r="C34" s="55">
        <v>2.5067627014019611</v>
      </c>
      <c r="D34" s="55">
        <v>30.410329320027213</v>
      </c>
      <c r="E34" s="55">
        <v>33.215249131780446</v>
      </c>
      <c r="F34" s="55">
        <v>6.2228400104405068</v>
      </c>
      <c r="G34" s="55">
        <v>25.65115219454362</v>
      </c>
      <c r="H34" s="467" t="s">
        <v>133</v>
      </c>
      <c r="I34" s="55">
        <v>2.0241836283632018</v>
      </c>
      <c r="J34" s="218"/>
    </row>
    <row r="35" spans="1:13" ht="11.25" customHeight="1" x14ac:dyDescent="0.2">
      <c r="A35" s="51">
        <v>2021</v>
      </c>
      <c r="B35" s="55">
        <v>100</v>
      </c>
      <c r="C35" s="55">
        <v>2.5095010638211868</v>
      </c>
      <c r="D35" s="55">
        <v>29.298155863026569</v>
      </c>
      <c r="E35" s="55">
        <v>35.560634645598775</v>
      </c>
      <c r="F35" s="55">
        <v>8.2980480809734516</v>
      </c>
      <c r="G35" s="55">
        <v>22.5</v>
      </c>
      <c r="H35" s="467" t="s">
        <v>133</v>
      </c>
      <c r="I35" s="55">
        <v>1.8463430096378661</v>
      </c>
      <c r="J35" s="218"/>
    </row>
    <row r="36" spans="1:13" ht="11.25" customHeight="1" x14ac:dyDescent="0.2">
      <c r="A36" s="51">
        <v>2022</v>
      </c>
      <c r="B36" s="55">
        <v>100</v>
      </c>
      <c r="C36" s="55">
        <v>2.5479380742390956</v>
      </c>
      <c r="D36" s="55">
        <v>30.003300157539947</v>
      </c>
      <c r="E36" s="55">
        <v>32.595744666589653</v>
      </c>
      <c r="F36" s="55">
        <v>7.2022603785643042</v>
      </c>
      <c r="G36" s="55">
        <v>26.025190170816053</v>
      </c>
      <c r="H36" s="467" t="s">
        <v>133</v>
      </c>
      <c r="I36" s="55">
        <v>1.6255665522509382</v>
      </c>
      <c r="J36" s="218"/>
    </row>
    <row r="37" spans="1:13" ht="11.25" customHeight="1" x14ac:dyDescent="0.2">
      <c r="A37" s="51">
        <v>2023</v>
      </c>
      <c r="B37" s="55">
        <v>100</v>
      </c>
      <c r="C37" s="55">
        <v>1.4557864040298247</v>
      </c>
      <c r="D37" s="55">
        <v>31.239197067264968</v>
      </c>
      <c r="E37" s="55">
        <v>31.846675464068291</v>
      </c>
      <c r="F37" s="55">
        <v>5.7593674826763115</v>
      </c>
      <c r="G37" s="55">
        <v>27.969646983435737</v>
      </c>
      <c r="H37" s="467" t="s">
        <v>133</v>
      </c>
      <c r="I37" s="55">
        <v>1.7293262848461968</v>
      </c>
      <c r="J37" s="218"/>
    </row>
    <row r="38" spans="1:13" ht="11.25" customHeight="1" x14ac:dyDescent="0.2">
      <c r="A38" s="48"/>
      <c r="B38" s="53"/>
      <c r="C38" s="55"/>
      <c r="D38" s="55"/>
      <c r="E38" s="55"/>
      <c r="F38" s="55"/>
      <c r="G38" s="55"/>
      <c r="H38" s="55"/>
    </row>
    <row r="39" spans="1:13" ht="11.25" customHeight="1" x14ac:dyDescent="0.2">
      <c r="A39" s="1068" t="s">
        <v>95</v>
      </c>
      <c r="B39" s="1068"/>
      <c r="C39" s="1068"/>
      <c r="D39" s="1068"/>
      <c r="E39" s="1068"/>
      <c r="F39" s="1068"/>
      <c r="G39" s="1068"/>
      <c r="H39" s="1068"/>
      <c r="I39" s="1068"/>
      <c r="M39" s="654"/>
    </row>
    <row r="41" spans="1:13" ht="11.25" customHeight="1" x14ac:dyDescent="0.2">
      <c r="A41" s="51">
        <v>1990</v>
      </c>
      <c r="B41" s="55">
        <v>100</v>
      </c>
      <c r="C41" s="55">
        <v>100</v>
      </c>
      <c r="D41" s="55">
        <v>100</v>
      </c>
      <c r="E41" s="55">
        <v>100</v>
      </c>
      <c r="F41" s="55">
        <v>100</v>
      </c>
      <c r="G41" s="55">
        <v>100</v>
      </c>
      <c r="H41" s="780" t="s">
        <v>134</v>
      </c>
      <c r="I41" s="781" t="s">
        <v>170</v>
      </c>
    </row>
    <row r="42" spans="1:13" ht="11.25" customHeight="1" x14ac:dyDescent="0.2">
      <c r="A42" s="51">
        <v>2000</v>
      </c>
      <c r="B42" s="55">
        <v>63.122431482706553</v>
      </c>
      <c r="C42" s="55">
        <v>2.6691998878256586</v>
      </c>
      <c r="D42" s="55">
        <v>176.29223689259683</v>
      </c>
      <c r="E42" s="55">
        <v>384.46241434120839</v>
      </c>
      <c r="F42" s="55">
        <v>66.337845135608262</v>
      </c>
      <c r="G42" s="55">
        <v>367.51652502360719</v>
      </c>
      <c r="H42" s="780" t="s">
        <v>134</v>
      </c>
      <c r="I42" s="781" t="s">
        <v>170</v>
      </c>
      <c r="J42" s="654"/>
      <c r="K42" s="654"/>
    </row>
    <row r="43" spans="1:13" ht="11.25" customHeight="1" x14ac:dyDescent="0.2">
      <c r="A43" s="51">
        <v>2005</v>
      </c>
      <c r="B43" s="195">
        <v>70.016383497709327</v>
      </c>
      <c r="C43" s="195">
        <v>1.9607602192109268</v>
      </c>
      <c r="D43" s="195">
        <v>157.06102979305413</v>
      </c>
      <c r="E43" s="195">
        <v>415.93614591520645</v>
      </c>
      <c r="F43" s="195">
        <v>73.051381981247445</v>
      </c>
      <c r="G43" s="195">
        <v>1637.7136607912341</v>
      </c>
      <c r="H43" s="780" t="s">
        <v>134</v>
      </c>
      <c r="I43" s="781" t="s">
        <v>170</v>
      </c>
      <c r="J43" s="654"/>
      <c r="K43" s="654"/>
    </row>
    <row r="44" spans="1:13" ht="11.25" customHeight="1" x14ac:dyDescent="0.2">
      <c r="A44" s="51">
        <v>2010</v>
      </c>
      <c r="B44" s="195">
        <v>70.340395328869462</v>
      </c>
      <c r="C44" s="195">
        <v>2.7490151289790852</v>
      </c>
      <c r="D44" s="195">
        <v>141.67652685793911</v>
      </c>
      <c r="E44" s="195">
        <v>373.65226522213112</v>
      </c>
      <c r="F44" s="195">
        <v>68.928699611999704</v>
      </c>
      <c r="G44" s="195">
        <v>2408.8066028262028</v>
      </c>
      <c r="H44" s="780" t="s">
        <v>134</v>
      </c>
      <c r="I44" s="781" t="s">
        <v>170</v>
      </c>
      <c r="J44" s="654"/>
      <c r="K44" s="654"/>
    </row>
    <row r="45" spans="1:13" ht="11.25" customHeight="1" x14ac:dyDescent="0.2">
      <c r="A45" s="51" t="s">
        <v>601</v>
      </c>
      <c r="B45" s="195">
        <v>65.894128213218664</v>
      </c>
      <c r="C45" s="195">
        <v>2.0601074189197868</v>
      </c>
      <c r="D45" s="55">
        <v>131.88194689936046</v>
      </c>
      <c r="E45" s="55">
        <v>333.25846825062109</v>
      </c>
      <c r="F45" s="55">
        <v>56.239344098758281</v>
      </c>
      <c r="G45" s="195">
        <v>2659.4192900929615</v>
      </c>
      <c r="H45" s="780" t="s">
        <v>134</v>
      </c>
      <c r="I45" s="781" t="s">
        <v>170</v>
      </c>
    </row>
    <row r="46" spans="1:13" ht="11.25" customHeight="1" x14ac:dyDescent="0.2">
      <c r="A46" s="51" t="s">
        <v>602</v>
      </c>
      <c r="B46" s="195">
        <v>68.077458206355857</v>
      </c>
      <c r="C46" s="195">
        <v>2.081795366499485</v>
      </c>
      <c r="D46" s="55">
        <v>132.18957321033452</v>
      </c>
      <c r="E46" s="55">
        <v>360.884738995585</v>
      </c>
      <c r="F46" s="55">
        <v>52.10133239777943</v>
      </c>
      <c r="G46" s="195">
        <v>2798.3693077529833</v>
      </c>
      <c r="H46" s="780" t="s">
        <v>134</v>
      </c>
      <c r="I46" s="781" t="s">
        <v>170</v>
      </c>
    </row>
    <row r="47" spans="1:13" ht="11.25" customHeight="1" x14ac:dyDescent="0.2">
      <c r="A47" s="51" t="s">
        <v>603</v>
      </c>
      <c r="B47" s="195">
        <v>68.653751723611876</v>
      </c>
      <c r="C47" s="195">
        <v>2.2061465885694536</v>
      </c>
      <c r="D47" s="55">
        <v>132.69653244886177</v>
      </c>
      <c r="E47" s="55">
        <v>361.74218153943627</v>
      </c>
      <c r="F47" s="55">
        <v>42.039421533478929</v>
      </c>
      <c r="G47" s="195">
        <v>3031.9290694826236</v>
      </c>
      <c r="H47" s="780" t="s">
        <v>134</v>
      </c>
      <c r="I47" s="781" t="s">
        <v>170</v>
      </c>
    </row>
    <row r="48" spans="1:13" ht="11.25" customHeight="1" x14ac:dyDescent="0.2">
      <c r="A48" s="51" t="s">
        <v>604</v>
      </c>
      <c r="B48" s="195">
        <v>67.100224426530204</v>
      </c>
      <c r="C48" s="195">
        <v>2.6720950332048901</v>
      </c>
      <c r="D48" s="55">
        <v>133.40609765316361</v>
      </c>
      <c r="E48" s="55">
        <v>366.85972567285154</v>
      </c>
      <c r="F48" s="55">
        <v>42.954636368432411</v>
      </c>
      <c r="G48" s="195">
        <v>2658.3412996845491</v>
      </c>
      <c r="H48" s="780" t="s">
        <v>134</v>
      </c>
      <c r="I48" s="781" t="s">
        <v>170</v>
      </c>
    </row>
    <row r="49" spans="1:9" ht="11.25" customHeight="1" x14ac:dyDescent="0.2">
      <c r="A49" s="51" t="s">
        <v>605</v>
      </c>
      <c r="B49" s="195">
        <v>65.580449140745785</v>
      </c>
      <c r="C49" s="195">
        <v>2.5349886341532337</v>
      </c>
      <c r="D49" s="55">
        <v>133.62377709317911</v>
      </c>
      <c r="E49" s="55">
        <v>352.54173419197997</v>
      </c>
      <c r="F49" s="55">
        <v>40.250626262199916</v>
      </c>
      <c r="G49" s="195">
        <v>2575.2983422904736</v>
      </c>
      <c r="H49" s="780" t="s">
        <v>134</v>
      </c>
      <c r="I49" s="781" t="s">
        <v>170</v>
      </c>
    </row>
    <row r="50" spans="1:9" ht="11.25" customHeight="1" x14ac:dyDescent="0.2">
      <c r="A50" s="51">
        <v>2020</v>
      </c>
      <c r="B50" s="57">
        <v>64.340676848200943</v>
      </c>
      <c r="C50" s="195">
        <v>2.4215180896487056</v>
      </c>
      <c r="D50" s="55">
        <v>124.08549194582577</v>
      </c>
      <c r="E50" s="55">
        <v>350.75414994919964</v>
      </c>
      <c r="F50" s="55">
        <v>34.083478391405464</v>
      </c>
      <c r="G50" s="195">
        <v>2766.1941987362011</v>
      </c>
      <c r="H50" s="780" t="s">
        <v>134</v>
      </c>
      <c r="I50" s="781" t="s">
        <v>170</v>
      </c>
    </row>
    <row r="51" spans="1:9" ht="11.25" customHeight="1" x14ac:dyDescent="0.2">
      <c r="A51" s="51">
        <v>2021</v>
      </c>
      <c r="B51" s="57">
        <v>66.099999999999994</v>
      </c>
      <c r="C51" s="195">
        <v>2.5224479898670604</v>
      </c>
      <c r="D51" s="55">
        <v>123.00884936751694</v>
      </c>
      <c r="E51" s="55">
        <v>386.39455203221524</v>
      </c>
      <c r="F51" s="55">
        <v>46.765696759310366</v>
      </c>
      <c r="G51" s="195">
        <v>2483.9</v>
      </c>
      <c r="H51" s="780" t="s">
        <v>134</v>
      </c>
      <c r="I51" s="781" t="s">
        <v>170</v>
      </c>
    </row>
    <row r="52" spans="1:9" ht="11.25" customHeight="1" x14ac:dyDescent="0.2">
      <c r="A52" s="51">
        <v>2022</v>
      </c>
      <c r="B52" s="195">
        <v>64.924667132194557</v>
      </c>
      <c r="C52" s="195">
        <v>2.5142412984222804</v>
      </c>
      <c r="D52" s="195">
        <v>123.53585256068362</v>
      </c>
      <c r="E52" s="195">
        <v>347.3364150098555</v>
      </c>
      <c r="F52" s="195">
        <v>39.805968905302024</v>
      </c>
      <c r="G52" s="195">
        <v>2832.0036373402995</v>
      </c>
      <c r="H52" s="780" t="s">
        <v>134</v>
      </c>
      <c r="I52" s="781" t="s">
        <v>170</v>
      </c>
    </row>
    <row r="53" spans="1:9" ht="11.25" customHeight="1" x14ac:dyDescent="0.2">
      <c r="A53" s="51">
        <v>2023</v>
      </c>
      <c r="B53" s="195">
        <v>61.96523933572805</v>
      </c>
      <c r="C53" s="195">
        <v>1.3710526926037723</v>
      </c>
      <c r="D53" s="195">
        <v>122.76151872169905</v>
      </c>
      <c r="E53" s="195">
        <v>323.88580331018863</v>
      </c>
      <c r="F53" s="195">
        <v>30.380335888070764</v>
      </c>
      <c r="G53" s="195">
        <v>2904.8604919791042</v>
      </c>
      <c r="H53" s="780" t="s">
        <v>134</v>
      </c>
      <c r="I53" s="781" t="s">
        <v>170</v>
      </c>
    </row>
    <row r="54" spans="1:9" ht="11.25" customHeight="1" x14ac:dyDescent="0.2">
      <c r="A54" s="48"/>
      <c r="B54" s="55"/>
      <c r="C54" s="55"/>
      <c r="D54" s="55"/>
      <c r="E54" s="55"/>
      <c r="F54" s="55"/>
      <c r="G54" s="55"/>
      <c r="H54" s="55"/>
    </row>
    <row r="55" spans="1:9" ht="11.25" customHeight="1" x14ac:dyDescent="0.2">
      <c r="A55" s="1068" t="s">
        <v>96</v>
      </c>
      <c r="B55" s="1068"/>
      <c r="C55" s="1068"/>
      <c r="D55" s="1068"/>
      <c r="E55" s="1068"/>
      <c r="F55" s="1068"/>
      <c r="G55" s="1068"/>
      <c r="H55" s="1068"/>
      <c r="I55" s="1068"/>
    </row>
    <row r="56" spans="1:9" ht="11.25" customHeight="1" x14ac:dyDescent="0.2">
      <c r="D56" s="56"/>
      <c r="E56" s="56"/>
      <c r="F56" s="56"/>
      <c r="G56" s="56"/>
      <c r="H56" s="56"/>
      <c r="I56" s="56"/>
    </row>
    <row r="57" spans="1:9" ht="11.25" customHeight="1" x14ac:dyDescent="0.2">
      <c r="A57" s="51">
        <v>1990</v>
      </c>
      <c r="B57" s="56" t="s">
        <v>192</v>
      </c>
      <c r="C57" s="56" t="s">
        <v>192</v>
      </c>
      <c r="D57" s="56" t="s">
        <v>192</v>
      </c>
      <c r="E57" s="56" t="s">
        <v>192</v>
      </c>
      <c r="F57" s="56" t="s">
        <v>192</v>
      </c>
      <c r="G57" s="56" t="s">
        <v>192</v>
      </c>
      <c r="H57" s="56" t="s">
        <v>192</v>
      </c>
      <c r="I57" s="846" t="s">
        <v>192</v>
      </c>
    </row>
    <row r="58" spans="1:9" ht="11.25" customHeight="1" x14ac:dyDescent="0.2">
      <c r="A58" s="51">
        <v>2000</v>
      </c>
      <c r="B58" s="840">
        <v>-1.6649619807526932</v>
      </c>
      <c r="C58" s="840">
        <v>-22.051338760359414</v>
      </c>
      <c r="D58" s="840">
        <v>-4.0784219295577202</v>
      </c>
      <c r="E58" s="840">
        <v>-0.55399964918524347</v>
      </c>
      <c r="F58" s="840">
        <v>-1.1007046347537823</v>
      </c>
      <c r="G58" s="840">
        <v>67.146231479493224</v>
      </c>
      <c r="H58" s="840">
        <v>-25.353350059858215</v>
      </c>
      <c r="I58" s="781" t="s">
        <v>170</v>
      </c>
    </row>
    <row r="59" spans="1:9" ht="11.25" customHeight="1" x14ac:dyDescent="0.2">
      <c r="A59" s="51">
        <v>2005</v>
      </c>
      <c r="B59" s="840">
        <v>0.55587224966839699</v>
      </c>
      <c r="C59" s="840">
        <v>4.2995071139633154</v>
      </c>
      <c r="D59" s="840">
        <v>-3.9078504046641456</v>
      </c>
      <c r="E59" s="840">
        <v>0</v>
      </c>
      <c r="F59" s="840">
        <v>9.5169908177470006</v>
      </c>
      <c r="G59" s="840">
        <v>6.0719753234306637</v>
      </c>
      <c r="H59" s="840">
        <v>7.6555023923445162</v>
      </c>
      <c r="I59" s="840">
        <v>19.678303413772809</v>
      </c>
    </row>
    <row r="60" spans="1:9" ht="11.25" customHeight="1" x14ac:dyDescent="0.2">
      <c r="A60" s="51">
        <v>2010</v>
      </c>
      <c r="B60" s="840">
        <v>4.0761746713973395</v>
      </c>
      <c r="C60" s="840">
        <v>4.9705603286020335</v>
      </c>
      <c r="D60" s="840">
        <v>-0.4926248980625445</v>
      </c>
      <c r="E60" s="840">
        <v>2.8201062017567438</v>
      </c>
      <c r="F60" s="840">
        <v>8.4531547915486698</v>
      </c>
      <c r="G60" s="840">
        <v>11.611937093186086</v>
      </c>
      <c r="H60" s="840">
        <v>11.791686914060207</v>
      </c>
      <c r="I60" s="840">
        <v>2.2579108344524172</v>
      </c>
    </row>
    <row r="61" spans="1:9" ht="11.25" customHeight="1" x14ac:dyDescent="0.2">
      <c r="A61" s="51" t="s">
        <v>601</v>
      </c>
      <c r="B61" s="840">
        <v>0.85740306377315689</v>
      </c>
      <c r="C61" s="840">
        <v>-7.7186565237814451</v>
      </c>
      <c r="D61" s="840">
        <v>-1.3920930402064355</v>
      </c>
      <c r="E61" s="840">
        <v>3.3097359709212335</v>
      </c>
      <c r="F61" s="840">
        <v>-6.1998595154141567</v>
      </c>
      <c r="G61" s="840">
        <v>5.0593756324256711</v>
      </c>
      <c r="H61" s="781" t="s">
        <v>134</v>
      </c>
      <c r="I61" s="840">
        <v>-1.1032610984464786</v>
      </c>
    </row>
    <row r="62" spans="1:9" ht="11.25" customHeight="1" x14ac:dyDescent="0.2">
      <c r="A62" s="51" t="s">
        <v>602</v>
      </c>
      <c r="B62" s="840">
        <v>3.3133908169669199</v>
      </c>
      <c r="C62" s="840">
        <v>1.0527580931226461</v>
      </c>
      <c r="D62" s="840">
        <v>0.23325884869503355</v>
      </c>
      <c r="E62" s="840">
        <v>8.2897430603888012</v>
      </c>
      <c r="F62" s="840">
        <v>-7.3578591060954794</v>
      </c>
      <c r="G62" s="840">
        <v>5.2248255165196094</v>
      </c>
      <c r="H62" s="781" t="s">
        <v>134</v>
      </c>
      <c r="I62" s="840">
        <v>9.7858302581176648</v>
      </c>
    </row>
    <row r="63" spans="1:9" ht="11.25" customHeight="1" x14ac:dyDescent="0.2">
      <c r="A63" s="51" t="s">
        <v>603</v>
      </c>
      <c r="B63" s="840">
        <v>0.84652619595338963</v>
      </c>
      <c r="C63" s="840">
        <v>5.973268269833059</v>
      </c>
      <c r="D63" s="840">
        <v>0.38350924828284727</v>
      </c>
      <c r="E63" s="840">
        <v>0.23759457001083004</v>
      </c>
      <c r="F63" s="840">
        <v>-19.312194911793341</v>
      </c>
      <c r="G63" s="840">
        <v>8.3462808530151698</v>
      </c>
      <c r="H63" s="781" t="s">
        <v>134</v>
      </c>
      <c r="I63" s="840">
        <v>14.237242544884854</v>
      </c>
    </row>
    <row r="64" spans="1:9" ht="11.25" customHeight="1" x14ac:dyDescent="0.2">
      <c r="A64" s="51" t="s">
        <v>604</v>
      </c>
      <c r="B64" s="840">
        <v>-2.2628439933419426</v>
      </c>
      <c r="C64" s="840">
        <v>21.120466203362035</v>
      </c>
      <c r="D64" s="840">
        <v>0.53472776658674459</v>
      </c>
      <c r="E64" s="840">
        <v>1.4146937776614714</v>
      </c>
      <c r="F64" s="840">
        <v>2.1770395537546428</v>
      </c>
      <c r="G64" s="840">
        <v>-12.3</v>
      </c>
      <c r="H64" s="781" t="s">
        <v>134</v>
      </c>
      <c r="I64" s="840">
        <v>-13.418726089939481</v>
      </c>
    </row>
    <row r="65" spans="1:9" ht="11.25" customHeight="1" x14ac:dyDescent="0.2">
      <c r="A65" s="51" t="s">
        <v>605</v>
      </c>
      <c r="B65" s="840">
        <v>-1.8904602039002611</v>
      </c>
      <c r="C65" s="840">
        <v>-4.4761756709978471</v>
      </c>
      <c r="D65" s="840">
        <v>-7.138164595289112</v>
      </c>
      <c r="E65" s="840">
        <v>-0.50705606440537565</v>
      </c>
      <c r="F65" s="840">
        <v>-15.321868113605305</v>
      </c>
      <c r="G65" s="840">
        <v>7.4125724895991851</v>
      </c>
      <c r="H65" s="781" t="s">
        <v>134</v>
      </c>
      <c r="I65" s="840">
        <v>2.6267710893358611</v>
      </c>
    </row>
    <row r="66" spans="1:9" ht="11.25" customHeight="1" x14ac:dyDescent="0.2">
      <c r="A66" s="51">
        <v>2020</v>
      </c>
      <c r="B66" s="840">
        <v>-1.8431086394888183</v>
      </c>
      <c r="C66" s="840">
        <v>-4.4761756709978471</v>
      </c>
      <c r="D66" s="840">
        <v>-7.0131196373833689</v>
      </c>
      <c r="E66" s="840">
        <v>-0.50705606440536144</v>
      </c>
      <c r="F66" s="840">
        <v>-15.321868113605305</v>
      </c>
      <c r="G66" s="840">
        <v>7.4356610403423957</v>
      </c>
      <c r="H66" s="781" t="s">
        <v>134</v>
      </c>
      <c r="I66" s="840">
        <v>2.6267710893358895</v>
      </c>
    </row>
    <row r="67" spans="1:9" ht="11.25" customHeight="1" x14ac:dyDescent="0.2">
      <c r="A67" s="51">
        <v>2021</v>
      </c>
      <c r="B67" s="840">
        <v>2.8</v>
      </c>
      <c r="C67" s="840">
        <v>4.1680423801003599</v>
      </c>
      <c r="D67" s="840">
        <v>-0.86766193325718177</v>
      </c>
      <c r="E67" s="840">
        <v>10.161077805687384</v>
      </c>
      <c r="F67" s="840">
        <v>37.209284282154897</v>
      </c>
      <c r="G67" s="840">
        <v>-10.199999999999999</v>
      </c>
      <c r="H67" s="781" t="s">
        <v>134</v>
      </c>
      <c r="I67" s="840">
        <v>-6.1447294467766511</v>
      </c>
    </row>
    <row r="68" spans="1:9" ht="11.25" customHeight="1" x14ac:dyDescent="0.2">
      <c r="A68" s="51">
        <v>2022</v>
      </c>
      <c r="B68" s="840">
        <v>-1.8289918419825995</v>
      </c>
      <c r="C68" s="840">
        <v>-0.32534630952737587</v>
      </c>
      <c r="D68" s="840">
        <v>0.42842705697711381</v>
      </c>
      <c r="E68" s="840">
        <v>-10.1083560358023</v>
      </c>
      <c r="F68" s="840">
        <v>-14.882121589737167</v>
      </c>
      <c r="G68" s="840">
        <v>14.0144621917345</v>
      </c>
      <c r="H68" s="781" t="s">
        <v>134</v>
      </c>
      <c r="I68" s="840">
        <v>-13.658361269508603</v>
      </c>
    </row>
    <row r="69" spans="1:9" ht="11.25" customHeight="1" x14ac:dyDescent="0.2">
      <c r="A69" s="51">
        <v>2023</v>
      </c>
      <c r="B69" s="840">
        <v>-4.5582487014384725</v>
      </c>
      <c r="C69" s="840">
        <v>-45.468531860322003</v>
      </c>
      <c r="D69" s="840">
        <v>-0.62680899749666708</v>
      </c>
      <c r="E69" s="840">
        <v>-6.7515557500648242</v>
      </c>
      <c r="F69" s="840">
        <v>-23.678943827883558</v>
      </c>
      <c r="G69" s="840">
        <v>2.5726257437730169</v>
      </c>
      <c r="H69" s="781" t="s">
        <v>134</v>
      </c>
      <c r="I69" s="840">
        <v>1.53378769008863</v>
      </c>
    </row>
    <row r="70" spans="1:9" ht="11.25" customHeight="1" x14ac:dyDescent="0.2">
      <c r="H70" s="56"/>
      <c r="I70" s="56"/>
    </row>
    <row r="71" spans="1:9" ht="11.25" customHeight="1" x14ac:dyDescent="0.2">
      <c r="A71" s="1065" t="s">
        <v>612</v>
      </c>
      <c r="B71" s="1066"/>
      <c r="C71" s="1066"/>
      <c r="D71" s="1066"/>
      <c r="E71" s="1066"/>
      <c r="F71" s="1066"/>
      <c r="G71" s="1066"/>
      <c r="H71" s="1066"/>
      <c r="I71" s="1066"/>
    </row>
    <row r="72" spans="1:9" ht="11.25" customHeight="1" x14ac:dyDescent="0.2">
      <c r="A72" s="1066"/>
      <c r="B72" s="1066"/>
      <c r="C72" s="1066"/>
      <c r="D72" s="1066"/>
      <c r="E72" s="1066"/>
      <c r="F72" s="1066"/>
      <c r="G72" s="1066"/>
      <c r="H72" s="1066"/>
      <c r="I72" s="1066"/>
    </row>
    <row r="74" spans="1:9" ht="11.25" customHeight="1" x14ac:dyDescent="0.2">
      <c r="A74" s="736"/>
    </row>
    <row r="78" spans="1:9" ht="11.25" customHeight="1" x14ac:dyDescent="0.2">
      <c r="A78" s="736"/>
    </row>
  </sheetData>
  <mergeCells count="8">
    <mergeCell ref="A71:I72"/>
    <mergeCell ref="A1:I1"/>
    <mergeCell ref="A23:I23"/>
    <mergeCell ref="A39:I39"/>
    <mergeCell ref="A55:I55"/>
    <mergeCell ref="A7:I7"/>
    <mergeCell ref="A4:A5"/>
    <mergeCell ref="C4:I4"/>
  </mergeCells>
  <phoneticPr fontId="13" type="noConversion"/>
  <pageMargins left="0.78740157480314965" right="0.59055118110236227" top="0.78740157480314965" bottom="0.39370078740157483" header="0.31496062992125984" footer="0.51181102362204722"/>
  <pageSetup paperSize="9" scale="93" orientation="portrait" r:id="rId1"/>
  <headerFooter alignWithMargins="0">
    <oddHeader>&amp;C&amp;9- 11 -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AA78"/>
  <sheetViews>
    <sheetView zoomScaleNormal="100" zoomScaleSheetLayoutView="100" workbookViewId="0"/>
  </sheetViews>
  <sheetFormatPr baseColWidth="10" defaultColWidth="11.42578125" defaultRowHeight="11.25" customHeight="1" x14ac:dyDescent="0.2"/>
  <cols>
    <col min="1" max="1" width="8.5703125" style="38" customWidth="1"/>
    <col min="2" max="2" width="11.42578125" style="37"/>
    <col min="3" max="3" width="9.140625" style="37" customWidth="1"/>
    <col min="4" max="5" width="9.42578125" style="37" customWidth="1"/>
    <col min="6" max="6" width="8.5703125" style="37" bestFit="1" customWidth="1"/>
    <col min="7" max="7" width="11.42578125" style="37" customWidth="1"/>
    <col min="8" max="9" width="9.5703125" style="37" customWidth="1"/>
    <col min="10" max="16384" width="11.42578125" style="37"/>
  </cols>
  <sheetData>
    <row r="1" spans="1:27" ht="12.75" x14ac:dyDescent="0.2">
      <c r="A1" s="39" t="s">
        <v>14</v>
      </c>
      <c r="B1" s="36"/>
      <c r="C1" s="36"/>
      <c r="D1" s="36"/>
      <c r="E1" s="36"/>
      <c r="F1" s="36"/>
      <c r="G1" s="36"/>
      <c r="H1" s="36"/>
      <c r="I1" s="36"/>
      <c r="J1" s="760"/>
    </row>
    <row r="2" spans="1:27" ht="8.25" customHeight="1" x14ac:dyDescent="0.2">
      <c r="B2" s="50"/>
      <c r="C2" s="36"/>
      <c r="D2" s="36"/>
      <c r="E2" s="36"/>
      <c r="F2" s="36"/>
      <c r="G2" s="36"/>
      <c r="H2" s="36"/>
      <c r="I2" s="36"/>
      <c r="J2" s="760"/>
    </row>
    <row r="3" spans="1:27" ht="8.25" customHeight="1" x14ac:dyDescent="0.2">
      <c r="B3" s="760"/>
      <c r="C3" s="760"/>
      <c r="D3" s="760"/>
      <c r="E3" s="760"/>
      <c r="F3" s="760"/>
      <c r="G3" s="760"/>
      <c r="H3" s="760"/>
      <c r="I3" s="760"/>
      <c r="J3" s="760"/>
    </row>
    <row r="4" spans="1:27" ht="15" customHeight="1" x14ac:dyDescent="0.2">
      <c r="A4" s="1070" t="s">
        <v>193</v>
      </c>
      <c r="B4" s="756" t="s">
        <v>185</v>
      </c>
      <c r="C4" s="43" t="s">
        <v>186</v>
      </c>
      <c r="D4" s="43"/>
      <c r="E4" s="43"/>
      <c r="F4" s="43"/>
      <c r="G4" s="43"/>
      <c r="H4" s="43"/>
      <c r="I4" s="43"/>
      <c r="J4" s="760"/>
    </row>
    <row r="5" spans="1:27" ht="15" customHeight="1" x14ac:dyDescent="0.2">
      <c r="A5" s="1071"/>
      <c r="B5" s="45" t="s">
        <v>187</v>
      </c>
      <c r="C5" s="46" t="s">
        <v>131</v>
      </c>
      <c r="D5" s="46" t="s">
        <v>3</v>
      </c>
      <c r="E5" s="46" t="s">
        <v>4</v>
      </c>
      <c r="F5" s="46" t="s">
        <v>5</v>
      </c>
      <c r="G5" s="204" t="s">
        <v>132</v>
      </c>
      <c r="H5" s="46" t="s">
        <v>6</v>
      </c>
      <c r="I5" s="205" t="s">
        <v>418</v>
      </c>
      <c r="J5" s="760"/>
    </row>
    <row r="6" spans="1:27" ht="9.75" customHeight="1" x14ac:dyDescent="0.2">
      <c r="A6" s="48"/>
      <c r="B6" s="49"/>
      <c r="C6" s="760"/>
      <c r="D6" s="760"/>
      <c r="E6" s="760"/>
      <c r="F6" s="760"/>
      <c r="G6" s="760"/>
      <c r="H6" s="760"/>
      <c r="I6" s="760"/>
      <c r="J6" s="760"/>
    </row>
    <row r="7" spans="1:27" ht="11.25" customHeight="1" x14ac:dyDescent="0.2">
      <c r="A7" s="50" t="s">
        <v>190</v>
      </c>
      <c r="B7" s="74"/>
      <c r="C7" s="36"/>
      <c r="D7" s="36"/>
      <c r="E7" s="36"/>
      <c r="F7" s="36"/>
      <c r="G7" s="36"/>
      <c r="H7" s="36"/>
      <c r="I7" s="36"/>
      <c r="J7" s="760"/>
    </row>
    <row r="8" spans="1:27" ht="11.25" customHeight="1" x14ac:dyDescent="0.2">
      <c r="A8" s="48"/>
      <c r="B8" s="49"/>
      <c r="C8" s="760"/>
      <c r="D8" s="760"/>
      <c r="E8" s="760"/>
      <c r="F8" s="760"/>
      <c r="G8" s="760"/>
      <c r="H8" s="760"/>
      <c r="I8" s="846"/>
      <c r="J8" s="760"/>
    </row>
    <row r="9" spans="1:27" ht="11.25" customHeight="1" x14ac:dyDescent="0.2">
      <c r="A9" s="51">
        <v>1990</v>
      </c>
      <c r="B9" s="60">
        <v>307930</v>
      </c>
      <c r="C9" s="53">
        <v>161844</v>
      </c>
      <c r="D9" s="61">
        <v>53841</v>
      </c>
      <c r="E9" s="61">
        <v>22110</v>
      </c>
      <c r="F9" s="53">
        <v>42238</v>
      </c>
      <c r="G9" s="53">
        <v>655</v>
      </c>
      <c r="H9" s="53">
        <v>27242</v>
      </c>
      <c r="I9" s="203" t="s">
        <v>133</v>
      </c>
      <c r="J9" s="760"/>
      <c r="K9" s="760"/>
      <c r="L9" s="760"/>
      <c r="M9" s="760"/>
      <c r="N9" s="760"/>
      <c r="O9" s="760"/>
      <c r="P9" s="760"/>
      <c r="Q9" s="760"/>
      <c r="R9" s="760"/>
      <c r="S9" s="760"/>
      <c r="T9" s="760"/>
    </row>
    <row r="10" spans="1:27" ht="11.25" customHeight="1" x14ac:dyDescent="0.2">
      <c r="A10" s="51">
        <v>2000</v>
      </c>
      <c r="B10" s="62">
        <v>204701.74647411716</v>
      </c>
      <c r="C10" s="53">
        <v>5981.7162230000004</v>
      </c>
      <c r="D10" s="53">
        <v>92493.444718977204</v>
      </c>
      <c r="E10" s="53">
        <v>55073.585581859967</v>
      </c>
      <c r="F10" s="53">
        <v>36967.6224</v>
      </c>
      <c r="G10" s="53">
        <v>1929.6085502799999</v>
      </c>
      <c r="H10" s="53">
        <v>12255.768999999998</v>
      </c>
      <c r="I10" s="203" t="s">
        <v>133</v>
      </c>
      <c r="J10" s="760"/>
      <c r="K10" s="760"/>
      <c r="L10" s="760"/>
      <c r="M10" s="760"/>
      <c r="N10" s="760"/>
      <c r="O10" s="760"/>
      <c r="P10" s="760"/>
      <c r="Q10" s="760"/>
      <c r="R10" s="760"/>
      <c r="S10" s="760"/>
      <c r="T10" s="760"/>
      <c r="U10" s="760"/>
      <c r="V10" s="760"/>
      <c r="W10" s="760"/>
      <c r="X10" s="760"/>
      <c r="Y10" s="760"/>
      <c r="Z10" s="760"/>
      <c r="AA10" s="760"/>
    </row>
    <row r="11" spans="1:27" ht="11.25" customHeight="1" x14ac:dyDescent="0.2">
      <c r="A11" s="51">
        <v>2005</v>
      </c>
      <c r="B11" s="62">
        <v>220633.74327700003</v>
      </c>
      <c r="C11" s="53">
        <v>3899.0090840000007</v>
      </c>
      <c r="D11" s="53">
        <v>82252.417857000022</v>
      </c>
      <c r="E11" s="53">
        <v>56940.929735999998</v>
      </c>
      <c r="F11" s="53">
        <v>42320.606400000004</v>
      </c>
      <c r="G11" s="53">
        <v>21149.825999999994</v>
      </c>
      <c r="H11" s="53">
        <v>13485.2762</v>
      </c>
      <c r="I11" s="53">
        <v>585.678</v>
      </c>
      <c r="J11" s="760"/>
      <c r="K11" s="760"/>
      <c r="L11" s="760"/>
      <c r="M11" s="760"/>
      <c r="N11" s="760"/>
      <c r="O11" s="760"/>
      <c r="P11" s="760"/>
      <c r="Q11" s="760"/>
      <c r="R11" s="760"/>
      <c r="S11" s="760"/>
      <c r="T11" s="760"/>
      <c r="U11" s="760"/>
      <c r="V11" s="760"/>
      <c r="W11" s="760"/>
      <c r="X11" s="760"/>
      <c r="Y11" s="760"/>
      <c r="Z11" s="760"/>
      <c r="AA11" s="760"/>
    </row>
    <row r="12" spans="1:27" ht="11.25" customHeight="1" x14ac:dyDescent="0.2">
      <c r="A12" s="51">
        <v>2010</v>
      </c>
      <c r="B12" s="62">
        <v>219515.52103500001</v>
      </c>
      <c r="C12" s="62">
        <v>5686.7348199999997</v>
      </c>
      <c r="D12" s="62">
        <v>74533.766673999984</v>
      </c>
      <c r="E12" s="62">
        <v>54377.920940999989</v>
      </c>
      <c r="F12" s="62">
        <v>44942.065200000005</v>
      </c>
      <c r="G12" s="62">
        <v>24008.426400000008</v>
      </c>
      <c r="H12" s="53">
        <v>13761.828</v>
      </c>
      <c r="I12" s="53">
        <v>2204.7789999999995</v>
      </c>
      <c r="J12" s="760"/>
      <c r="K12" s="760"/>
      <c r="L12" s="760"/>
      <c r="M12" s="760"/>
      <c r="N12" s="760"/>
      <c r="O12" s="760"/>
      <c r="P12" s="760"/>
      <c r="Q12" s="760"/>
      <c r="R12" s="760"/>
      <c r="S12" s="760"/>
      <c r="T12" s="760"/>
      <c r="U12" s="760"/>
      <c r="V12" s="760"/>
      <c r="W12" s="760"/>
      <c r="X12" s="760"/>
      <c r="Y12" s="760"/>
      <c r="Z12" s="760"/>
      <c r="AA12" s="760"/>
    </row>
    <row r="13" spans="1:27" ht="11.25" customHeight="1" x14ac:dyDescent="0.2">
      <c r="A13" s="51" t="s">
        <v>601</v>
      </c>
      <c r="B13" s="217">
        <v>205028.69747432982</v>
      </c>
      <c r="C13" s="217">
        <v>4282.8699970000007</v>
      </c>
      <c r="D13" s="217">
        <v>71028.84097774401</v>
      </c>
      <c r="E13" s="217">
        <v>50269.851298583191</v>
      </c>
      <c r="F13" s="217">
        <v>46180.898799999995</v>
      </c>
      <c r="G13" s="217">
        <v>19898.297101002634</v>
      </c>
      <c r="H13" s="222">
        <v>11553.46802</v>
      </c>
      <c r="I13" s="217">
        <v>1814.47128</v>
      </c>
      <c r="J13" s="760"/>
      <c r="K13" s="760"/>
      <c r="L13" s="760"/>
      <c r="M13" s="760"/>
      <c r="N13" s="760"/>
      <c r="O13" s="760"/>
      <c r="P13" s="760"/>
      <c r="Q13" s="760"/>
      <c r="R13" s="760"/>
      <c r="S13" s="760"/>
      <c r="T13" s="760"/>
      <c r="U13" s="760"/>
      <c r="V13" s="760"/>
      <c r="W13" s="760"/>
      <c r="X13" s="760"/>
      <c r="Y13" s="760"/>
      <c r="Z13" s="760"/>
      <c r="AA13" s="760"/>
    </row>
    <row r="14" spans="1:27" ht="11.25" customHeight="1" x14ac:dyDescent="0.2">
      <c r="A14" s="51" t="s">
        <v>602</v>
      </c>
      <c r="B14" s="217">
        <v>209619.23957589309</v>
      </c>
      <c r="C14" s="217">
        <v>4352.1002340045234</v>
      </c>
      <c r="D14" s="217">
        <v>71032.24842058288</v>
      </c>
      <c r="E14" s="217">
        <v>53252.433900078977</v>
      </c>
      <c r="F14" s="217">
        <v>45129.91</v>
      </c>
      <c r="G14" s="217">
        <v>21552.611291226745</v>
      </c>
      <c r="H14" s="222">
        <v>12192.6916</v>
      </c>
      <c r="I14" s="217">
        <v>2107.24413</v>
      </c>
      <c r="J14" s="760"/>
      <c r="K14" s="760"/>
      <c r="L14" s="760"/>
      <c r="M14" s="760"/>
      <c r="N14" s="760"/>
      <c r="O14" s="760"/>
      <c r="P14" s="760"/>
      <c r="Q14" s="760"/>
      <c r="R14" s="760"/>
      <c r="S14" s="760"/>
      <c r="T14" s="760"/>
      <c r="U14" s="760"/>
      <c r="V14" s="760"/>
      <c r="W14" s="760"/>
      <c r="X14" s="760"/>
      <c r="Y14" s="760"/>
      <c r="Z14" s="760"/>
      <c r="AA14" s="760"/>
    </row>
    <row r="15" spans="1:27" ht="11.25" customHeight="1" x14ac:dyDescent="0.2">
      <c r="A15" s="51" t="s">
        <v>603</v>
      </c>
      <c r="B15" s="217">
        <v>208303.28501097977</v>
      </c>
      <c r="C15" s="217">
        <v>4591.1971720722449</v>
      </c>
      <c r="D15" s="217">
        <v>71400.887612221457</v>
      </c>
      <c r="E15" s="217">
        <v>53725.099164524378</v>
      </c>
      <c r="F15" s="217">
        <v>43720.684999999998</v>
      </c>
      <c r="G15" s="217">
        <v>20620.000742161679</v>
      </c>
      <c r="H15" s="222">
        <v>12009.420399999999</v>
      </c>
      <c r="I15" s="217">
        <v>2235.9949200000005</v>
      </c>
      <c r="J15" s="760"/>
      <c r="K15" s="760"/>
      <c r="L15" s="760"/>
      <c r="M15" s="760"/>
      <c r="N15" s="760"/>
      <c r="O15" s="760"/>
      <c r="P15" s="760"/>
      <c r="Q15" s="760"/>
      <c r="R15" s="760"/>
      <c r="S15" s="760"/>
      <c r="T15" s="760"/>
      <c r="U15" s="760"/>
      <c r="V15" s="760"/>
      <c r="W15" s="760"/>
      <c r="X15" s="760"/>
      <c r="Y15" s="760"/>
      <c r="Z15" s="760"/>
      <c r="AA15" s="760"/>
    </row>
    <row r="16" spans="1:27" ht="11.25" customHeight="1" x14ac:dyDescent="0.2">
      <c r="A16" s="51" t="s">
        <v>604</v>
      </c>
      <c r="B16" s="217">
        <v>208152.52587175276</v>
      </c>
      <c r="C16" s="217">
        <v>5820.5000359050009</v>
      </c>
      <c r="D16" s="217">
        <v>71443.682014900318</v>
      </c>
      <c r="E16" s="217">
        <v>54465.423536423776</v>
      </c>
      <c r="F16" s="217">
        <v>42082.702884000006</v>
      </c>
      <c r="G16" s="217">
        <v>20647.560400523656</v>
      </c>
      <c r="H16" s="222">
        <v>11358.892</v>
      </c>
      <c r="I16" s="217">
        <v>2333.7649999999999</v>
      </c>
      <c r="J16" s="760"/>
      <c r="K16" s="760"/>
      <c r="L16" s="760"/>
      <c r="M16" s="760"/>
      <c r="N16" s="760"/>
      <c r="O16" s="760"/>
      <c r="P16" s="760"/>
      <c r="Q16" s="760"/>
      <c r="R16" s="760"/>
      <c r="S16" s="760"/>
      <c r="T16" s="760"/>
      <c r="U16" s="760"/>
      <c r="V16" s="760"/>
      <c r="W16" s="760"/>
      <c r="X16" s="760"/>
      <c r="Y16" s="760"/>
      <c r="Z16" s="760"/>
      <c r="AA16" s="760"/>
    </row>
    <row r="17" spans="1:27" ht="11.25" customHeight="1" x14ac:dyDescent="0.2">
      <c r="A17" s="51" t="s">
        <v>605</v>
      </c>
      <c r="B17" s="217">
        <v>207760.18010124739</v>
      </c>
      <c r="C17" s="217">
        <v>5531.9040012400001</v>
      </c>
      <c r="D17" s="217">
        <v>71405.834055805331</v>
      </c>
      <c r="E17" s="217">
        <v>53382.625785457152</v>
      </c>
      <c r="F17" s="217">
        <v>41768.944775999997</v>
      </c>
      <c r="G17" s="217">
        <v>20124.094282744911</v>
      </c>
      <c r="H17" s="222">
        <v>12644.3562</v>
      </c>
      <c r="I17" s="217">
        <v>2902.4209999999998</v>
      </c>
      <c r="J17" s="760"/>
      <c r="K17" s="760"/>
      <c r="L17" s="760"/>
      <c r="M17" s="760"/>
      <c r="N17" s="760"/>
      <c r="O17" s="760"/>
      <c r="P17" s="760"/>
      <c r="Q17" s="760"/>
      <c r="R17" s="760"/>
      <c r="S17" s="760"/>
      <c r="T17" s="760"/>
      <c r="U17" s="760"/>
      <c r="V17" s="760"/>
      <c r="W17" s="760"/>
      <c r="X17" s="760"/>
      <c r="Y17" s="760"/>
      <c r="Z17" s="760"/>
      <c r="AA17" s="760"/>
    </row>
    <row r="18" spans="1:27" ht="11.25" customHeight="1" x14ac:dyDescent="0.2">
      <c r="A18" s="51">
        <v>2020</v>
      </c>
      <c r="B18" s="217">
        <v>201357.03381967582</v>
      </c>
      <c r="C18" s="217">
        <v>5291.8488364479999</v>
      </c>
      <c r="D18" s="217">
        <v>65981.496466479977</v>
      </c>
      <c r="E18" s="217">
        <v>53096.113786503251</v>
      </c>
      <c r="F18" s="217">
        <v>40682.105496000004</v>
      </c>
      <c r="G18" s="217">
        <v>21003.863034244572</v>
      </c>
      <c r="H18" s="222">
        <v>12309.054200000002</v>
      </c>
      <c r="I18" s="217">
        <v>2992.5520000000001</v>
      </c>
      <c r="J18" s="760"/>
      <c r="K18" s="760"/>
      <c r="L18" s="760"/>
      <c r="M18" s="760"/>
      <c r="N18" s="760"/>
      <c r="O18" s="760"/>
      <c r="P18" s="760"/>
      <c r="Q18" s="760"/>
      <c r="R18" s="760"/>
      <c r="S18" s="760"/>
      <c r="T18" s="760"/>
      <c r="U18" s="760"/>
      <c r="V18" s="760"/>
      <c r="W18" s="760"/>
      <c r="X18" s="760"/>
      <c r="Y18" s="760"/>
      <c r="Z18" s="760"/>
      <c r="AA18" s="760"/>
    </row>
    <row r="19" spans="1:27" s="659" customFormat="1" ht="11.25" customHeight="1" x14ac:dyDescent="0.2">
      <c r="A19" s="51">
        <v>2021</v>
      </c>
      <c r="B19" s="217">
        <v>205725.867296554</v>
      </c>
      <c r="C19" s="217">
        <v>5513.0787241729995</v>
      </c>
      <c r="D19" s="217">
        <v>65326.235933027172</v>
      </c>
      <c r="E19" s="217">
        <v>58645.117172350132</v>
      </c>
      <c r="F19" s="217">
        <v>41617.813212000008</v>
      </c>
      <c r="G19" s="217">
        <v>18772.971655003737</v>
      </c>
      <c r="H19" s="222">
        <v>13038.0816</v>
      </c>
      <c r="I19" s="217">
        <v>2812.569</v>
      </c>
      <c r="J19" s="760"/>
      <c r="K19" s="760"/>
      <c r="L19" s="760"/>
      <c r="M19" s="760"/>
      <c r="N19" s="760"/>
      <c r="O19" s="760"/>
      <c r="P19" s="760"/>
      <c r="Q19" s="760"/>
      <c r="R19" s="760"/>
      <c r="S19" s="760"/>
      <c r="T19" s="760"/>
      <c r="U19" s="760"/>
      <c r="V19" s="760"/>
      <c r="W19" s="760"/>
      <c r="X19" s="760"/>
      <c r="Y19" s="760"/>
      <c r="Z19" s="760"/>
      <c r="AA19" s="760"/>
    </row>
    <row r="20" spans="1:27" s="659" customFormat="1" ht="11.25" customHeight="1" x14ac:dyDescent="0.2">
      <c r="A20" s="51">
        <v>2022</v>
      </c>
      <c r="B20" s="217">
        <v>201122.44253459686</v>
      </c>
      <c r="C20" s="217">
        <v>5484.4831017999995</v>
      </c>
      <c r="D20" s="217">
        <v>65454.471581194761</v>
      </c>
      <c r="E20" s="217">
        <v>52377.422501266599</v>
      </c>
      <c r="F20" s="217">
        <v>40690.663416000003</v>
      </c>
      <c r="G20" s="217">
        <v>22570.708534335528</v>
      </c>
      <c r="H20" s="222">
        <v>11796.346400000002</v>
      </c>
      <c r="I20" s="217">
        <v>2748.3470000000002</v>
      </c>
      <c r="J20" s="760"/>
      <c r="K20" s="760"/>
      <c r="L20" s="760"/>
      <c r="M20" s="760"/>
      <c r="N20" s="760"/>
      <c r="O20" s="760"/>
      <c r="P20" s="760"/>
      <c r="Q20" s="760"/>
      <c r="R20" s="760"/>
      <c r="S20" s="760"/>
      <c r="T20" s="760"/>
      <c r="U20" s="760"/>
      <c r="V20" s="760"/>
      <c r="W20" s="760"/>
      <c r="X20" s="760"/>
      <c r="Y20" s="760"/>
      <c r="Z20" s="760"/>
      <c r="AA20" s="760"/>
    </row>
    <row r="21" spans="1:27" s="659" customFormat="1" ht="11.25" customHeight="1" x14ac:dyDescent="0.2">
      <c r="A21" s="51">
        <v>2023</v>
      </c>
      <c r="B21" s="217">
        <f>C21+D21+E21+F21+G21+H21+I21</f>
        <v>194976.77071384978</v>
      </c>
      <c r="C21" s="217">
        <v>2846.9859274</v>
      </c>
      <c r="D21" s="217">
        <v>65128.055986388426</v>
      </c>
      <c r="E21" s="217">
        <v>49610.321420870721</v>
      </c>
      <c r="F21" s="217">
        <v>41111.755228000002</v>
      </c>
      <c r="G21" s="217">
        <v>23255.104151190644</v>
      </c>
      <c r="H21" s="222">
        <v>10764.563000000002</v>
      </c>
      <c r="I21" s="217">
        <v>2259.9850000000001</v>
      </c>
      <c r="J21" s="760"/>
      <c r="K21" s="760"/>
      <c r="L21" s="760"/>
      <c r="M21" s="760"/>
      <c r="N21" s="760"/>
      <c r="O21" s="760"/>
      <c r="P21" s="760"/>
      <c r="Q21" s="760"/>
      <c r="R21" s="760"/>
      <c r="S21" s="760"/>
      <c r="T21" s="760"/>
      <c r="U21" s="760"/>
      <c r="V21" s="760"/>
      <c r="W21" s="760"/>
      <c r="X21" s="760"/>
      <c r="Y21" s="760"/>
      <c r="Z21" s="760"/>
      <c r="AA21" s="760"/>
    </row>
    <row r="22" spans="1:27" ht="11.25" customHeight="1" x14ac:dyDescent="0.2">
      <c r="A22" s="48"/>
      <c r="B22" s="62"/>
      <c r="C22" s="53"/>
      <c r="D22" s="53"/>
      <c r="E22" s="53"/>
      <c r="F22" s="53"/>
      <c r="G22" s="53"/>
      <c r="H22" s="53"/>
      <c r="I22" s="53"/>
      <c r="J22" s="760"/>
      <c r="K22" s="760"/>
      <c r="L22" s="760"/>
      <c r="M22" s="760"/>
      <c r="N22" s="760"/>
      <c r="O22" s="760"/>
      <c r="P22" s="760"/>
      <c r="Q22" s="760"/>
      <c r="R22" s="760"/>
      <c r="S22" s="760"/>
      <c r="T22" s="760"/>
      <c r="U22" s="760"/>
      <c r="V22" s="760"/>
      <c r="W22" s="760"/>
      <c r="X22" s="760"/>
      <c r="Y22" s="760"/>
      <c r="Z22" s="760"/>
      <c r="AA22" s="760"/>
    </row>
    <row r="23" spans="1:27" ht="11.25" customHeight="1" x14ac:dyDescent="0.2">
      <c r="A23" s="54" t="s">
        <v>191</v>
      </c>
      <c r="B23" s="74"/>
      <c r="C23" s="36"/>
      <c r="D23" s="36"/>
      <c r="E23" s="36"/>
      <c r="F23" s="36"/>
      <c r="G23" s="36"/>
      <c r="H23" s="36"/>
      <c r="I23" s="36"/>
      <c r="J23" s="760"/>
      <c r="K23" s="760"/>
      <c r="L23" s="760"/>
      <c r="M23" s="760"/>
      <c r="N23" s="760"/>
      <c r="O23" s="760"/>
      <c r="P23" s="760"/>
      <c r="Q23" s="760"/>
      <c r="R23" s="760"/>
      <c r="S23" s="760"/>
      <c r="T23" s="760"/>
      <c r="U23" s="760"/>
      <c r="V23" s="760"/>
      <c r="W23" s="760"/>
      <c r="X23" s="760"/>
      <c r="Y23" s="760"/>
      <c r="Z23" s="760"/>
      <c r="AA23" s="760"/>
    </row>
    <row r="24" spans="1:27" ht="11.25" customHeight="1" x14ac:dyDescent="0.2">
      <c r="B24" s="760"/>
      <c r="C24" s="760"/>
      <c r="D24" s="760"/>
      <c r="E24" s="760"/>
      <c r="F24" s="760"/>
      <c r="G24" s="760"/>
      <c r="H24" s="760"/>
      <c r="I24" s="55"/>
      <c r="J24" s="760"/>
      <c r="K24" s="760"/>
      <c r="L24" s="760"/>
      <c r="M24" s="760"/>
      <c r="N24" s="760"/>
      <c r="O24" s="760"/>
      <c r="P24" s="760"/>
      <c r="Q24" s="760"/>
      <c r="R24" s="760"/>
      <c r="S24" s="760"/>
      <c r="T24" s="760"/>
      <c r="U24" s="760"/>
      <c r="V24" s="760"/>
      <c r="W24" s="760"/>
      <c r="X24" s="760"/>
      <c r="Y24" s="760"/>
      <c r="Z24" s="760"/>
      <c r="AA24" s="760"/>
    </row>
    <row r="25" spans="1:27" ht="11.25" customHeight="1" x14ac:dyDescent="0.2">
      <c r="A25" s="51">
        <v>1990</v>
      </c>
      <c r="B25" s="55">
        <v>100</v>
      </c>
      <c r="C25" s="55">
        <v>52.558698405481763</v>
      </c>
      <c r="D25" s="55">
        <v>17.484817978111909</v>
      </c>
      <c r="E25" s="55">
        <v>7.1802032929561914</v>
      </c>
      <c r="F25" s="55">
        <v>13.716753807683565</v>
      </c>
      <c r="G25" s="55">
        <v>0.21271068099892831</v>
      </c>
      <c r="H25" s="55">
        <v>8.8468158347676429</v>
      </c>
      <c r="I25" s="203" t="s">
        <v>133</v>
      </c>
      <c r="J25" s="760"/>
      <c r="K25" s="760"/>
      <c r="L25" s="760"/>
      <c r="M25" s="760"/>
      <c r="N25" s="760"/>
      <c r="O25" s="760"/>
      <c r="P25" s="760"/>
      <c r="Q25" s="760"/>
      <c r="R25" s="760"/>
      <c r="S25" s="760"/>
      <c r="T25" s="760"/>
      <c r="U25" s="760"/>
      <c r="V25" s="760"/>
      <c r="W25" s="760"/>
      <c r="X25" s="760"/>
      <c r="Y25" s="760"/>
      <c r="Z25" s="760"/>
      <c r="AA25" s="760"/>
    </row>
    <row r="26" spans="1:27" ht="11.25" customHeight="1" x14ac:dyDescent="0.2">
      <c r="A26" s="51">
        <v>2000</v>
      </c>
      <c r="B26" s="55">
        <v>100</v>
      </c>
      <c r="C26" s="55">
        <v>2.9221617919885894</v>
      </c>
      <c r="D26" s="55">
        <v>45.184492224482433</v>
      </c>
      <c r="E26" s="55">
        <v>26.904306646364429</v>
      </c>
      <c r="F26" s="55">
        <v>18.059260869410437</v>
      </c>
      <c r="G26" s="55">
        <v>0.94264391169910366</v>
      </c>
      <c r="H26" s="55">
        <v>5.9871345560550164</v>
      </c>
      <c r="I26" s="203" t="s">
        <v>133</v>
      </c>
      <c r="J26" s="760"/>
      <c r="K26" s="760"/>
      <c r="L26" s="760"/>
      <c r="M26" s="760"/>
      <c r="N26" s="760"/>
      <c r="O26" s="760"/>
      <c r="P26" s="760"/>
      <c r="Q26" s="760"/>
      <c r="R26" s="760"/>
      <c r="S26" s="760"/>
      <c r="T26" s="760"/>
      <c r="U26" s="760"/>
      <c r="V26" s="760"/>
      <c r="W26" s="760"/>
      <c r="X26" s="760"/>
      <c r="Y26" s="760"/>
      <c r="Z26" s="760"/>
      <c r="AA26" s="760"/>
    </row>
    <row r="27" spans="1:27" ht="11.25" customHeight="1" x14ac:dyDescent="0.2">
      <c r="A27" s="51">
        <v>2005</v>
      </c>
      <c r="B27" s="55">
        <v>100</v>
      </c>
      <c r="C27" s="55">
        <v>1.7671862091850992</v>
      </c>
      <c r="D27" s="55">
        <v>37.280071776570558</v>
      </c>
      <c r="E27" s="55">
        <v>25.807897237419443</v>
      </c>
      <c r="F27" s="55">
        <v>19.181384393622679</v>
      </c>
      <c r="G27" s="55">
        <v>9.5859435124784724</v>
      </c>
      <c r="H27" s="55">
        <v>6.1120642743524414</v>
      </c>
      <c r="I27" s="55">
        <v>0.26545259637130675</v>
      </c>
      <c r="J27" s="760"/>
      <c r="K27" s="760"/>
      <c r="L27" s="760"/>
      <c r="M27" s="760"/>
      <c r="N27" s="760"/>
      <c r="O27" s="760"/>
      <c r="P27" s="760"/>
      <c r="Q27" s="760"/>
      <c r="R27" s="760"/>
      <c r="S27" s="760"/>
      <c r="T27" s="760"/>
      <c r="U27" s="760"/>
      <c r="V27" s="760"/>
      <c r="W27" s="760"/>
      <c r="X27" s="760"/>
      <c r="Y27" s="760"/>
      <c r="Z27" s="760"/>
      <c r="AA27" s="760"/>
    </row>
    <row r="28" spans="1:27" ht="11.25" customHeight="1" x14ac:dyDescent="0.2">
      <c r="A28" s="51">
        <v>2010</v>
      </c>
      <c r="B28" s="55">
        <v>100</v>
      </c>
      <c r="C28" s="55">
        <v>2.5905843892894</v>
      </c>
      <c r="D28" s="55">
        <v>33.953757038490309</v>
      </c>
      <c r="E28" s="55">
        <v>24.771788657408813</v>
      </c>
      <c r="F28" s="55">
        <v>20.473297281258919</v>
      </c>
      <c r="G28" s="55">
        <v>10.937006315909686</v>
      </c>
      <c r="H28" s="55">
        <v>6.2691822132275492</v>
      </c>
      <c r="I28" s="55">
        <v>1.0043841044153159</v>
      </c>
      <c r="J28" s="760"/>
      <c r="K28" s="760"/>
      <c r="L28" s="760"/>
      <c r="M28" s="760"/>
      <c r="N28" s="760"/>
      <c r="O28" s="760"/>
      <c r="P28" s="760"/>
      <c r="Q28" s="760"/>
      <c r="R28" s="760"/>
      <c r="S28" s="760"/>
      <c r="T28" s="760"/>
    </row>
    <row r="29" spans="1:27" ht="11.25" customHeight="1" x14ac:dyDescent="0.2">
      <c r="A29" s="51" t="s">
        <v>601</v>
      </c>
      <c r="B29" s="55">
        <v>100</v>
      </c>
      <c r="C29" s="55">
        <v>2.0762052285018839</v>
      </c>
      <c r="D29" s="55">
        <v>34.197867034037209</v>
      </c>
      <c r="E29" s="55">
        <v>24.369296330553695</v>
      </c>
      <c r="F29" s="55">
        <v>22.385540302145401</v>
      </c>
      <c r="G29" s="55">
        <v>10.490720351412557</v>
      </c>
      <c r="H29" s="55">
        <v>5.6007702141917948</v>
      </c>
      <c r="I29" s="55">
        <v>0.87960053915745895</v>
      </c>
      <c r="J29" s="760"/>
    </row>
    <row r="30" spans="1:27" ht="11.25" customHeight="1" x14ac:dyDescent="0.2">
      <c r="A30" s="51" t="s">
        <v>602</v>
      </c>
      <c r="B30" s="55">
        <v>100</v>
      </c>
      <c r="C30" s="55">
        <v>2.0487940704528977</v>
      </c>
      <c r="D30" s="55">
        <v>33.211430062319877</v>
      </c>
      <c r="E30" s="55">
        <v>25.069108004269676</v>
      </c>
      <c r="F30" s="55">
        <v>21.245015600021407</v>
      </c>
      <c r="G30" s="55">
        <v>11.693816607459121</v>
      </c>
      <c r="H30" s="55">
        <v>5.7398297166413323</v>
      </c>
      <c r="I30" s="55">
        <v>0.99200593883568833</v>
      </c>
      <c r="J30" s="760"/>
    </row>
    <row r="31" spans="1:27" ht="11.25" customHeight="1" x14ac:dyDescent="0.2">
      <c r="A31" s="51" t="s">
        <v>603</v>
      </c>
      <c r="B31" s="55">
        <v>100</v>
      </c>
      <c r="C31" s="55">
        <v>2.1768599956138535</v>
      </c>
      <c r="D31" s="55">
        <v>33.621978699180836</v>
      </c>
      <c r="E31" s="55">
        <v>25.473098790669859</v>
      </c>
      <c r="F31" s="55">
        <v>20.729405308938261</v>
      </c>
      <c r="G31" s="55">
        <v>11.244367731896334</v>
      </c>
      <c r="H31" s="55">
        <v>5.6941198252806267</v>
      </c>
      <c r="I31" s="55">
        <v>1.060169648420233</v>
      </c>
      <c r="J31" s="760"/>
    </row>
    <row r="32" spans="1:27" ht="11.25" customHeight="1" x14ac:dyDescent="0.2">
      <c r="A32" s="51" t="s">
        <v>604</v>
      </c>
      <c r="B32" s="55">
        <v>100</v>
      </c>
      <c r="C32" s="55">
        <v>2.7984542356716169</v>
      </c>
      <c r="D32" s="55">
        <v>34.349604555150123</v>
      </c>
      <c r="E32" s="55">
        <v>26.186580921385527</v>
      </c>
      <c r="F32" s="55">
        <v>20.233058570186753</v>
      </c>
      <c r="G32" s="55">
        <v>9.8489714636975183</v>
      </c>
      <c r="H32" s="55">
        <v>5.4612729548749126</v>
      </c>
      <c r="I32" s="55">
        <v>1.1220572990335369</v>
      </c>
      <c r="J32" s="760"/>
    </row>
    <row r="33" spans="1:10" ht="11.25" customHeight="1" x14ac:dyDescent="0.2">
      <c r="A33" s="51" t="s">
        <v>605</v>
      </c>
      <c r="B33" s="55">
        <v>100</v>
      </c>
      <c r="C33" s="55">
        <v>2.6626392018644514</v>
      </c>
      <c r="D33" s="55">
        <v>34.369355100196422</v>
      </c>
      <c r="E33" s="55">
        <v>25.694349013098801</v>
      </c>
      <c r="F33" s="55">
        <v>20.104403430746359</v>
      </c>
      <c r="G33" s="55">
        <v>9.686213341236936</v>
      </c>
      <c r="H33" s="55">
        <v>6.0860344816018399</v>
      </c>
      <c r="I33" s="55">
        <v>1.3970054312551945</v>
      </c>
      <c r="J33" s="760"/>
    </row>
    <row r="34" spans="1:10" ht="11.25" customHeight="1" x14ac:dyDescent="0.2">
      <c r="A34" s="51">
        <v>2020</v>
      </c>
      <c r="B34" s="55">
        <v>100</v>
      </c>
      <c r="C34" s="55">
        <v>2.6280923671070195</v>
      </c>
      <c r="D34" s="55">
        <v>32.768409036840175</v>
      </c>
      <c r="E34" s="55">
        <v>26.369137834069001</v>
      </c>
      <c r="F34" s="55">
        <v>20.203965426125933</v>
      </c>
      <c r="G34" s="55">
        <v>10.431154370824942</v>
      </c>
      <c r="H34" s="55">
        <v>6.1130490286340367</v>
      </c>
      <c r="I34" s="55">
        <v>1.486191936398886</v>
      </c>
      <c r="J34" s="760"/>
    </row>
    <row r="35" spans="1:10" ht="11.25" customHeight="1" x14ac:dyDescent="0.2">
      <c r="A35" s="51">
        <v>2021</v>
      </c>
      <c r="B35" s="55">
        <v>100</v>
      </c>
      <c r="C35" s="55">
        <v>2.67981795221983</v>
      </c>
      <c r="D35" s="55">
        <v>31.75402140308362</v>
      </c>
      <c r="E35" s="55">
        <v>28.506438175717175</v>
      </c>
      <c r="F35" s="55">
        <v>20.229742500979661</v>
      </c>
      <c r="G35" s="55">
        <v>9.1252363651200366</v>
      </c>
      <c r="H35" s="55">
        <v>6.3375995305469255</v>
      </c>
      <c r="I35" s="55">
        <v>1.3671440723327608</v>
      </c>
      <c r="J35" s="760"/>
    </row>
    <row r="36" spans="1:10" s="760" customFormat="1" ht="11.25" customHeight="1" x14ac:dyDescent="0.2">
      <c r="A36" s="51">
        <v>2022</v>
      </c>
      <c r="B36" s="55">
        <v>100</v>
      </c>
      <c r="C36" s="55">
        <v>2.7269373982749663</v>
      </c>
      <c r="D36" s="55">
        <v>32.544588637807216</v>
      </c>
      <c r="E36" s="55">
        <v>26.042554894020192</v>
      </c>
      <c r="F36" s="55">
        <v>20.231786618741189</v>
      </c>
      <c r="G36" s="55">
        <v>11.222371929205732</v>
      </c>
      <c r="H36" s="55">
        <v>5.865256135187801</v>
      </c>
      <c r="I36" s="55">
        <v>1.3665043867629207</v>
      </c>
    </row>
    <row r="37" spans="1:10" s="760" customFormat="1" ht="11.25" customHeight="1" x14ac:dyDescent="0.2">
      <c r="A37" s="51">
        <v>2023</v>
      </c>
      <c r="B37" s="55">
        <v>100</v>
      </c>
      <c r="C37" s="55">
        <v>1.460166724977854</v>
      </c>
      <c r="D37" s="55">
        <v>33.402982184975841</v>
      </c>
      <c r="E37" s="55">
        <v>25.444221503534603</v>
      </c>
      <c r="F37" s="55">
        <v>21.085463195170107</v>
      </c>
      <c r="G37" s="55">
        <v>11.927115248677552</v>
      </c>
      <c r="H37" s="55">
        <v>5.5209463981728382</v>
      </c>
      <c r="I37" s="55">
        <v>1.1591047444912199</v>
      </c>
    </row>
    <row r="38" spans="1:10" ht="11.25" customHeight="1" x14ac:dyDescent="0.2">
      <c r="A38" s="48"/>
      <c r="B38" s="53"/>
      <c r="C38" s="55"/>
      <c r="D38" s="55"/>
      <c r="E38" s="55"/>
      <c r="F38" s="55"/>
      <c r="G38" s="55"/>
      <c r="H38" s="55"/>
      <c r="I38" s="55"/>
      <c r="J38" s="760"/>
    </row>
    <row r="39" spans="1:10" ht="11.25" customHeight="1" x14ac:dyDescent="0.2">
      <c r="A39" s="54" t="s">
        <v>95</v>
      </c>
      <c r="B39" s="74"/>
      <c r="C39" s="36"/>
      <c r="D39" s="36"/>
      <c r="E39" s="36"/>
      <c r="F39" s="36"/>
      <c r="G39" s="36"/>
      <c r="H39" s="36"/>
      <c r="I39" s="36"/>
      <c r="J39" s="760"/>
    </row>
    <row r="40" spans="1:10" s="55" customFormat="1" ht="11.25" customHeight="1" x14ac:dyDescent="0.2"/>
    <row r="41" spans="1:10" ht="11.25" customHeight="1" x14ac:dyDescent="0.2">
      <c r="A41" s="51">
        <v>1990</v>
      </c>
      <c r="B41" s="55">
        <v>100</v>
      </c>
      <c r="C41" s="55">
        <v>100</v>
      </c>
      <c r="D41" s="55">
        <v>100</v>
      </c>
      <c r="E41" s="55">
        <v>100</v>
      </c>
      <c r="F41" s="55">
        <v>100</v>
      </c>
      <c r="G41" s="55">
        <v>100</v>
      </c>
      <c r="H41" s="55">
        <v>100</v>
      </c>
      <c r="I41" s="782" t="s">
        <v>134</v>
      </c>
      <c r="J41" s="760"/>
    </row>
    <row r="42" spans="1:10" ht="11.25" customHeight="1" x14ac:dyDescent="0.2">
      <c r="A42" s="51">
        <v>2000</v>
      </c>
      <c r="B42" s="55">
        <v>66.476714342259612</v>
      </c>
      <c r="C42" s="735">
        <v>3.6959765100961417</v>
      </c>
      <c r="D42" s="55">
        <v>171.78998294789659</v>
      </c>
      <c r="E42" s="55">
        <v>249.08903474382635</v>
      </c>
      <c r="F42" s="55">
        <v>87.522189497608792</v>
      </c>
      <c r="G42" s="55">
        <v>294.59673893129769</v>
      </c>
      <c r="H42" s="55">
        <v>44.988506717568463</v>
      </c>
      <c r="I42" s="782" t="s">
        <v>134</v>
      </c>
      <c r="J42" s="760"/>
    </row>
    <row r="43" spans="1:10" ht="11.25" customHeight="1" x14ac:dyDescent="0.2">
      <c r="A43" s="51">
        <v>2005</v>
      </c>
      <c r="B43" s="55">
        <v>71.650616463806699</v>
      </c>
      <c r="C43" s="735">
        <v>2.4091156199797332</v>
      </c>
      <c r="D43" s="55">
        <v>152.76911249233854</v>
      </c>
      <c r="E43" s="55">
        <v>257.53473421981005</v>
      </c>
      <c r="F43" s="55">
        <v>100.19557365405558</v>
      </c>
      <c r="G43" s="195">
        <v>3228.98106870229</v>
      </c>
      <c r="H43" s="55">
        <v>49.50178474414507</v>
      </c>
      <c r="I43" s="782" t="s">
        <v>134</v>
      </c>
      <c r="J43" s="760"/>
    </row>
    <row r="44" spans="1:10" ht="11.25" customHeight="1" x14ac:dyDescent="0.2">
      <c r="A44" s="51">
        <v>2010</v>
      </c>
      <c r="B44" s="55">
        <v>71.287474750755038</v>
      </c>
      <c r="C44" s="735">
        <v>3.513713711969551</v>
      </c>
      <c r="D44" s="55">
        <v>138.43310241637414</v>
      </c>
      <c r="E44" s="55">
        <v>245.94265463591137</v>
      </c>
      <c r="F44" s="55">
        <v>106.40197263127989</v>
      </c>
      <c r="G44" s="195">
        <v>3665.4086106870232</v>
      </c>
      <c r="H44" s="55">
        <v>50.516951765655968</v>
      </c>
      <c r="I44" s="782" t="s">
        <v>134</v>
      </c>
      <c r="J44" s="760"/>
    </row>
    <row r="45" spans="1:10" ht="11.25" customHeight="1" x14ac:dyDescent="0.2">
      <c r="A45" s="51" t="s">
        <v>601</v>
      </c>
      <c r="B45" s="55">
        <v>66.99040595246754</v>
      </c>
      <c r="C45" s="735">
        <v>2.6462951959912018</v>
      </c>
      <c r="D45" s="55">
        <v>131.02389731403113</v>
      </c>
      <c r="E45" s="55">
        <v>227.36251152683485</v>
      </c>
      <c r="F45" s="55">
        <v>109.32735640892086</v>
      </c>
      <c r="G45" s="195">
        <v>3303.9131451912417</v>
      </c>
      <c r="H45" s="55">
        <v>42.410498568387048</v>
      </c>
      <c r="I45" s="782" t="s">
        <v>134</v>
      </c>
      <c r="J45" s="760"/>
    </row>
    <row r="46" spans="1:10" ht="11.25" customHeight="1" x14ac:dyDescent="0.2">
      <c r="A46" s="51" t="s">
        <v>602</v>
      </c>
      <c r="B46" s="55">
        <v>68.984032640917448</v>
      </c>
      <c r="C46" s="735">
        <v>2.689071101804529</v>
      </c>
      <c r="D46" s="55">
        <v>131.03129688502599</v>
      </c>
      <c r="E46" s="55">
        <v>240.85225644540472</v>
      </c>
      <c r="F46" s="55">
        <v>106.84502107107343</v>
      </c>
      <c r="G46" s="195">
        <v>3792.4124108743122</v>
      </c>
      <c r="H46" s="55">
        <v>44.756962043902796</v>
      </c>
      <c r="I46" s="782" t="s">
        <v>134</v>
      </c>
      <c r="J46" s="760"/>
    </row>
    <row r="47" spans="1:10" ht="11.25" customHeight="1" x14ac:dyDescent="0.2">
      <c r="A47" s="51" t="s">
        <v>603</v>
      </c>
      <c r="B47" s="55">
        <v>68.492567103242123</v>
      </c>
      <c r="C47" s="735">
        <v>2.8368040656880975</v>
      </c>
      <c r="D47" s="55">
        <v>131.7060111852588</v>
      </c>
      <c r="E47" s="55">
        <v>242.99004597252093</v>
      </c>
      <c r="F47" s="55">
        <v>103.50919787868744</v>
      </c>
      <c r="G47" s="195">
        <v>3620.6720217040734</v>
      </c>
      <c r="H47" s="55">
        <v>44.084209676235218</v>
      </c>
      <c r="I47" s="782" t="s">
        <v>134</v>
      </c>
      <c r="J47" s="760"/>
    </row>
    <row r="48" spans="1:10" ht="11.25" customHeight="1" x14ac:dyDescent="0.2">
      <c r="A48" s="51" t="s">
        <v>604</v>
      </c>
      <c r="B48" s="55">
        <v>67.544514620775104</v>
      </c>
      <c r="C48" s="735">
        <v>3.5963644224716402</v>
      </c>
      <c r="D48" s="55">
        <v>132.69382443658236</v>
      </c>
      <c r="E48" s="55">
        <v>246.33841490919846</v>
      </c>
      <c r="F48" s="55">
        <v>99.632328434111471</v>
      </c>
      <c r="G48" s="195">
        <v>3127.4592977898715</v>
      </c>
      <c r="H48" s="55">
        <v>41.696248439908963</v>
      </c>
      <c r="I48" s="782" t="s">
        <v>134</v>
      </c>
      <c r="J48" s="760"/>
    </row>
    <row r="49" spans="1:10" ht="11.25" customHeight="1" x14ac:dyDescent="0.2">
      <c r="A49" s="51" t="s">
        <v>605</v>
      </c>
      <c r="B49" s="55">
        <v>67.469938005795925</v>
      </c>
      <c r="C49" s="735">
        <v>3.4180470089963175</v>
      </c>
      <c r="D49" s="735">
        <v>132.62352864137986</v>
      </c>
      <c r="E49" s="735">
        <v>241.44109355702014</v>
      </c>
      <c r="F49" s="55">
        <v>98.889494710923813</v>
      </c>
      <c r="G49" s="195">
        <v>3072.3808065259404</v>
      </c>
      <c r="H49" s="55">
        <v>46.414933558475887</v>
      </c>
      <c r="I49" s="782" t="s">
        <v>134</v>
      </c>
      <c r="J49" s="760"/>
    </row>
    <row r="50" spans="1:10" ht="11.25" customHeight="1" x14ac:dyDescent="0.2">
      <c r="A50" s="51">
        <v>2020</v>
      </c>
      <c r="B50" s="55">
        <v>65.390521813293873</v>
      </c>
      <c r="C50" s="735">
        <v>3.2697219769951311</v>
      </c>
      <c r="D50" s="55">
        <v>122.54879453665417</v>
      </c>
      <c r="E50" s="55">
        <v>240.14524552918704</v>
      </c>
      <c r="F50" s="55">
        <v>96.316363217955399</v>
      </c>
      <c r="G50" s="195">
        <v>3206.6966464495531</v>
      </c>
      <c r="H50" s="55">
        <v>45.184106159606493</v>
      </c>
      <c r="I50" s="782" t="s">
        <v>134</v>
      </c>
      <c r="J50" s="760"/>
    </row>
    <row r="51" spans="1:10" ht="11.25" customHeight="1" x14ac:dyDescent="0.2">
      <c r="A51" s="51">
        <v>2021</v>
      </c>
      <c r="B51" s="55">
        <v>66.809296689687287</v>
      </c>
      <c r="C51" s="735">
        <v>3.4064152666598702</v>
      </c>
      <c r="D51" s="55">
        <v>121.33176563033223</v>
      </c>
      <c r="E51" s="55">
        <v>265.24250191022219</v>
      </c>
      <c r="F51" s="55">
        <v>98.531685240778472</v>
      </c>
      <c r="G51" s="195">
        <v>2866.102542748662</v>
      </c>
      <c r="H51" s="55">
        <v>47.860221716467215</v>
      </c>
      <c r="I51" s="782" t="s">
        <v>134</v>
      </c>
      <c r="J51" s="760"/>
    </row>
    <row r="52" spans="1:10" s="760" customFormat="1" ht="11.25" customHeight="1" x14ac:dyDescent="0.2">
      <c r="A52" s="51">
        <v>2022</v>
      </c>
      <c r="B52" s="55">
        <v>65.314338497254852</v>
      </c>
      <c r="C52" s="735">
        <v>3.3887466336719312</v>
      </c>
      <c r="D52" s="55">
        <v>121.56994034508044</v>
      </c>
      <c r="E52" s="55">
        <v>236.89471958962733</v>
      </c>
      <c r="F52" s="55">
        <v>96.336624404564617</v>
      </c>
      <c r="G52" s="195">
        <v>3445.9096998985538</v>
      </c>
      <c r="H52" s="55">
        <v>43.302057117685933</v>
      </c>
      <c r="I52" s="782" t="s">
        <v>134</v>
      </c>
    </row>
    <row r="53" spans="1:10" s="760" customFormat="1" ht="11.25" customHeight="1" x14ac:dyDescent="0.2">
      <c r="A53" s="51">
        <v>2023</v>
      </c>
      <c r="B53" s="55">
        <v>63.318536912236482</v>
      </c>
      <c r="C53" s="55">
        <v>1.75909266169892</v>
      </c>
      <c r="D53" s="55">
        <v>120.96368192713439</v>
      </c>
      <c r="E53" s="55">
        <v>224.37956318801776</v>
      </c>
      <c r="F53" s="55">
        <v>97.3335745726597</v>
      </c>
      <c r="G53" s="195">
        <v>3550.3975803344497</v>
      </c>
      <c r="H53" s="55">
        <v>39.514584098083851</v>
      </c>
      <c r="I53" s="782" t="s">
        <v>134</v>
      </c>
    </row>
    <row r="54" spans="1:10" ht="11.25" customHeight="1" x14ac:dyDescent="0.2">
      <c r="A54" s="48"/>
      <c r="B54" s="55"/>
      <c r="C54" s="55"/>
      <c r="D54" s="55"/>
      <c r="E54" s="55"/>
      <c r="F54" s="55"/>
      <c r="G54" s="55"/>
      <c r="H54" s="55"/>
      <c r="I54" s="55"/>
      <c r="J54" s="760"/>
    </row>
    <row r="55" spans="1:10" ht="11.25" customHeight="1" x14ac:dyDescent="0.2">
      <c r="A55" s="1068" t="s">
        <v>96</v>
      </c>
      <c r="B55" s="1068"/>
      <c r="C55" s="1068"/>
      <c r="D55" s="1068"/>
      <c r="E55" s="1068"/>
      <c r="F55" s="1068"/>
      <c r="G55" s="1068"/>
      <c r="H55" s="1068"/>
      <c r="I55" s="1068"/>
      <c r="J55" s="760"/>
    </row>
    <row r="56" spans="1:10" ht="11.25" customHeight="1" x14ac:dyDescent="0.2">
      <c r="B56" s="760"/>
      <c r="C56" s="760"/>
      <c r="D56" s="760"/>
      <c r="E56" s="760"/>
      <c r="F56" s="760"/>
      <c r="G56" s="760"/>
      <c r="H56" s="760"/>
      <c r="I56" s="760"/>
      <c r="J56" s="760"/>
    </row>
    <row r="57" spans="1:10" ht="11.25" customHeight="1" x14ac:dyDescent="0.2">
      <c r="A57" s="51">
        <v>1990</v>
      </c>
      <c r="B57" s="56" t="s">
        <v>192</v>
      </c>
      <c r="C57" s="56" t="s">
        <v>192</v>
      </c>
      <c r="D57" s="56" t="s">
        <v>192</v>
      </c>
      <c r="E57" s="56" t="s">
        <v>192</v>
      </c>
      <c r="F57" s="56" t="s">
        <v>192</v>
      </c>
      <c r="G57" s="56" t="s">
        <v>192</v>
      </c>
      <c r="H57" s="56" t="s">
        <v>192</v>
      </c>
      <c r="I57" s="56" t="s">
        <v>192</v>
      </c>
      <c r="J57" s="760"/>
    </row>
    <row r="58" spans="1:10" ht="11.25" customHeight="1" x14ac:dyDescent="0.2">
      <c r="A58" s="51">
        <v>2000</v>
      </c>
      <c r="B58" s="840">
        <v>-0.61411546076725188</v>
      </c>
      <c r="C58" s="840">
        <v>-20.180993177643643</v>
      </c>
      <c r="D58" s="840">
        <v>-2.1319147254707644</v>
      </c>
      <c r="E58" s="840">
        <v>1.792457842144529</v>
      </c>
      <c r="F58" s="840">
        <v>5.7389588040835946</v>
      </c>
      <c r="G58" s="840">
        <v>15.829655662818084</v>
      </c>
      <c r="H58" s="840">
        <v>-7.3870846981325968</v>
      </c>
      <c r="I58" s="782" t="s">
        <v>134</v>
      </c>
      <c r="J58" s="760"/>
    </row>
    <row r="59" spans="1:10" ht="11.25" customHeight="1" x14ac:dyDescent="0.2">
      <c r="A59" s="51">
        <v>2005</v>
      </c>
      <c r="B59" s="840">
        <v>-0.33914691846776179</v>
      </c>
      <c r="C59" s="840">
        <v>-9.2679478916022333</v>
      </c>
      <c r="D59" s="840">
        <v>-4.3743286409676472</v>
      </c>
      <c r="E59" s="840">
        <v>-2.9170369973415404</v>
      </c>
      <c r="F59" s="840">
        <v>6.7659660689503198</v>
      </c>
      <c r="G59" s="840">
        <v>7.2758912113084335</v>
      </c>
      <c r="H59" s="840">
        <v>7.6861656432125329</v>
      </c>
      <c r="I59" s="840">
        <v>7.7247645673925973</v>
      </c>
      <c r="J59" s="760"/>
    </row>
    <row r="60" spans="1:10" ht="11.25" customHeight="1" x14ac:dyDescent="0.2">
      <c r="A60" s="51">
        <v>2010</v>
      </c>
      <c r="B60" s="840">
        <v>6.6393148691409749</v>
      </c>
      <c r="C60" s="840">
        <v>10.76170762336055</v>
      </c>
      <c r="D60" s="840">
        <v>1.0767094884621429</v>
      </c>
      <c r="E60" s="840">
        <v>8.5739785743577528</v>
      </c>
      <c r="F60" s="840">
        <v>6.6857529960298478</v>
      </c>
      <c r="G60" s="840">
        <v>24.06240525798637</v>
      </c>
      <c r="H60" s="840">
        <v>3.0336211397864901</v>
      </c>
      <c r="I60" s="840">
        <v>7.2028057373107401</v>
      </c>
      <c r="J60" s="760"/>
    </row>
    <row r="61" spans="1:10" ht="11.25" customHeight="1" x14ac:dyDescent="0.2">
      <c r="A61" s="784" t="s">
        <v>601</v>
      </c>
      <c r="B61" s="840">
        <v>1.7673314069941004</v>
      </c>
      <c r="C61" s="840">
        <v>-6.890920422793835</v>
      </c>
      <c r="D61" s="840">
        <v>-0.86927150117070695</v>
      </c>
      <c r="E61" s="840">
        <v>5.2812602706132781</v>
      </c>
      <c r="F61" s="840">
        <v>2.5700962353423225</v>
      </c>
      <c r="G61" s="840">
        <v>1.4740426979850734</v>
      </c>
      <c r="H61" s="840">
        <v>5.8183280892353251</v>
      </c>
      <c r="I61" s="840">
        <v>-5.7243848956508154</v>
      </c>
      <c r="J61" s="760"/>
    </row>
    <row r="62" spans="1:10" ht="11.25" customHeight="1" x14ac:dyDescent="0.2">
      <c r="A62" s="784" t="s">
        <v>602</v>
      </c>
      <c r="B62" s="840">
        <v>2.9759883674454155</v>
      </c>
      <c r="C62" s="840">
        <v>1.616444978554453</v>
      </c>
      <c r="D62" s="840">
        <v>5.6474972478713029E-3</v>
      </c>
      <c r="E62" s="840">
        <v>5.9331438714238782</v>
      </c>
      <c r="F62" s="840">
        <v>-2.2705527869554163</v>
      </c>
      <c r="G62" s="840">
        <v>14.785475411000684</v>
      </c>
      <c r="H62" s="840">
        <v>5.5327420207806988</v>
      </c>
      <c r="I62" s="840">
        <v>16.135435883008302</v>
      </c>
      <c r="J62" s="760"/>
    </row>
    <row r="63" spans="1:10" ht="11.25" customHeight="1" x14ac:dyDescent="0.2">
      <c r="A63" s="784" t="s">
        <v>603</v>
      </c>
      <c r="B63" s="840">
        <v>-0.71243376019135063</v>
      </c>
      <c r="C63" s="840">
        <v>5.4938288461182996</v>
      </c>
      <c r="D63" s="840">
        <v>0.51492606443850053</v>
      </c>
      <c r="E63" s="840">
        <v>0.88759373014253851</v>
      </c>
      <c r="F63" s="840">
        <v>-3.1221138420357404</v>
      </c>
      <c r="G63" s="840">
        <v>-4.5285261876528144</v>
      </c>
      <c r="H63" s="840">
        <v>-1.5031233956577812</v>
      </c>
      <c r="I63" s="840">
        <v>6.1099133302604338</v>
      </c>
      <c r="J63" s="760"/>
    </row>
    <row r="64" spans="1:10" ht="11.25" customHeight="1" x14ac:dyDescent="0.2">
      <c r="A64" s="784" t="s">
        <v>604</v>
      </c>
      <c r="B64" s="840">
        <v>-1.3841684179218752</v>
      </c>
      <c r="C64" s="840">
        <v>26.775213909576181</v>
      </c>
      <c r="D64" s="840">
        <v>0.75001379392936185</v>
      </c>
      <c r="E64" s="840">
        <v>1.3779860501183536</v>
      </c>
      <c r="F64" s="840">
        <v>-3.7454347285346099</v>
      </c>
      <c r="G64" s="840">
        <v>-13.6221320505598</v>
      </c>
      <c r="H64" s="840">
        <v>-5.416817617609583</v>
      </c>
      <c r="I64" s="840">
        <v>4.3725537623314148</v>
      </c>
      <c r="J64" s="760"/>
    </row>
    <row r="65" spans="1:10" ht="11.25" customHeight="1" x14ac:dyDescent="0.2">
      <c r="A65" s="784" t="s">
        <v>605</v>
      </c>
      <c r="B65" s="840">
        <v>-0.18848955536917344</v>
      </c>
      <c r="C65" s="840">
        <v>-4.9582687549993096</v>
      </c>
      <c r="D65" s="840">
        <v>-5.2975935768671434E-2</v>
      </c>
      <c r="E65" s="840">
        <v>-1.9880461413147827</v>
      </c>
      <c r="F65" s="840">
        <v>-0.74557499042985853</v>
      </c>
      <c r="G65" s="840">
        <v>-2.5352443950979762</v>
      </c>
      <c r="H65" s="840">
        <v>11.316809773347615</v>
      </c>
      <c r="I65" s="840">
        <v>24.366463632799352</v>
      </c>
      <c r="J65" s="760"/>
    </row>
    <row r="66" spans="1:10" ht="11.25" customHeight="1" x14ac:dyDescent="0.2">
      <c r="A66" s="51">
        <v>2020</v>
      </c>
      <c r="B66" s="840">
        <v>-3.0295711127709524</v>
      </c>
      <c r="C66" s="840">
        <v>-4.3394672926028903</v>
      </c>
      <c r="D66" s="840">
        <v>-7.466144955755766</v>
      </c>
      <c r="E66" s="840">
        <v>-0.53671394903911107</v>
      </c>
      <c r="F66" s="840">
        <v>-2.6020271420035499</v>
      </c>
      <c r="G66" s="840">
        <v>4.4325489751624048</v>
      </c>
      <c r="H66" s="840">
        <v>-2.6517917930847119</v>
      </c>
      <c r="I66" s="840">
        <v>3.1053730661403165</v>
      </c>
      <c r="J66" s="760"/>
    </row>
    <row r="67" spans="1:10" ht="11.25" customHeight="1" x14ac:dyDescent="0.2">
      <c r="A67" s="51">
        <v>2021</v>
      </c>
      <c r="B67" s="840">
        <v>2.1696949910330261</v>
      </c>
      <c r="C67" s="840">
        <v>4.1805783680225659</v>
      </c>
      <c r="D67" s="840">
        <v>-0.99309741146245756</v>
      </c>
      <c r="E67" s="840">
        <v>10.450865402615221</v>
      </c>
      <c r="F67" s="840">
        <v>2.3000474154220001</v>
      </c>
      <c r="G67" s="840">
        <v>-10.621338444283339</v>
      </c>
      <c r="H67" s="840">
        <v>5.9226922568916649</v>
      </c>
      <c r="I67" s="840">
        <v>-6.0143649968321427</v>
      </c>
      <c r="J67" s="760"/>
    </row>
    <row r="68" spans="1:10" s="760" customFormat="1" ht="11.25" customHeight="1" x14ac:dyDescent="0.2">
      <c r="A68" s="51">
        <v>2022</v>
      </c>
      <c r="B68" s="840">
        <v>-2.2376499476953455</v>
      </c>
      <c r="C68" s="840">
        <v>-0.51868699511976502</v>
      </c>
      <c r="D68" s="840">
        <v>0.19630037814984291</v>
      </c>
      <c r="E68" s="840">
        <v>-10.687496203074531</v>
      </c>
      <c r="F68" s="840">
        <v>-2.2277715344559965</v>
      </c>
      <c r="G68" s="840">
        <v>20.229812035749518</v>
      </c>
      <c r="H68" s="840">
        <v>-9.5239103274211629</v>
      </c>
      <c r="I68" s="840">
        <v>-2.2833928696504842</v>
      </c>
    </row>
    <row r="69" spans="1:10" s="760" customFormat="1" ht="11.25" customHeight="1" x14ac:dyDescent="0.2">
      <c r="A69" s="51">
        <v>2023</v>
      </c>
      <c r="B69" s="840">
        <v>-3.0556867464902098</v>
      </c>
      <c r="C69" s="840">
        <v>-48.090168671216738</v>
      </c>
      <c r="D69" s="840">
        <v>-0.49869105489824506</v>
      </c>
      <c r="E69" s="840">
        <v>-5.2830035313955506</v>
      </c>
      <c r="F69" s="840">
        <v>1.0348610139259193</v>
      </c>
      <c r="G69" s="840">
        <v>3.0322292089944227</v>
      </c>
      <c r="H69" s="840">
        <v>-8.7466353141342097</v>
      </c>
      <c r="I69" s="840">
        <v>-17.76929914599576</v>
      </c>
    </row>
    <row r="70" spans="1:10" ht="11.25" customHeight="1" x14ac:dyDescent="0.2">
      <c r="B70" s="58"/>
      <c r="C70" s="58"/>
      <c r="D70" s="58"/>
      <c r="E70" s="58"/>
      <c r="F70" s="58"/>
      <c r="G70" s="58"/>
    </row>
    <row r="71" spans="1:10" ht="11.25" customHeight="1" x14ac:dyDescent="0.2">
      <c r="A71" s="1065" t="s">
        <v>612</v>
      </c>
      <c r="B71" s="1074"/>
      <c r="C71" s="1074"/>
      <c r="D71" s="1074"/>
      <c r="E71" s="1074"/>
      <c r="F71" s="1074"/>
      <c r="G71" s="1074"/>
      <c r="H71" s="1074"/>
      <c r="I71" s="1074"/>
    </row>
    <row r="72" spans="1:10" ht="11.25" customHeight="1" x14ac:dyDescent="0.2">
      <c r="A72" s="1074"/>
      <c r="B72" s="1074"/>
      <c r="C72" s="1074"/>
      <c r="D72" s="1074"/>
      <c r="E72" s="1074"/>
      <c r="F72" s="1074"/>
      <c r="G72" s="1074"/>
      <c r="H72" s="1074"/>
      <c r="I72" s="1074"/>
    </row>
    <row r="73" spans="1:10" ht="11.25" customHeight="1" x14ac:dyDescent="0.2">
      <c r="B73" s="58"/>
      <c r="C73" s="58"/>
      <c r="D73" s="58"/>
      <c r="E73" s="58"/>
      <c r="F73" s="58"/>
      <c r="G73" s="58"/>
    </row>
    <row r="74" spans="1:10" ht="11.25" customHeight="1" x14ac:dyDescent="0.2">
      <c r="A74" s="198"/>
      <c r="B74" s="58"/>
      <c r="C74" s="58"/>
      <c r="D74" s="58"/>
      <c r="E74" s="58"/>
      <c r="F74" s="58"/>
      <c r="G74" s="58"/>
    </row>
    <row r="75" spans="1:10" ht="11.25" customHeight="1" x14ac:dyDescent="0.2">
      <c r="B75" s="58"/>
      <c r="C75" s="58"/>
      <c r="D75" s="58"/>
      <c r="E75" s="58"/>
      <c r="F75" s="58"/>
      <c r="G75" s="58"/>
    </row>
    <row r="76" spans="1:10" ht="11.25" customHeight="1" x14ac:dyDescent="0.2">
      <c r="B76" s="58"/>
      <c r="C76" s="58"/>
      <c r="D76" s="58"/>
      <c r="E76" s="58"/>
      <c r="F76" s="58"/>
      <c r="G76" s="58"/>
    </row>
    <row r="77" spans="1:10" ht="11.25" customHeight="1" x14ac:dyDescent="0.2">
      <c r="B77" s="58"/>
      <c r="C77" s="58"/>
      <c r="D77" s="58"/>
      <c r="E77" s="58"/>
      <c r="F77" s="58"/>
      <c r="G77" s="58"/>
    </row>
    <row r="78" spans="1:10" ht="11.25" customHeight="1" x14ac:dyDescent="0.2">
      <c r="A78" s="198"/>
      <c r="B78" s="58"/>
      <c r="C78" s="58"/>
      <c r="D78" s="58"/>
      <c r="E78" s="58"/>
      <c r="F78" s="58"/>
      <c r="G78" s="58"/>
    </row>
  </sheetData>
  <mergeCells count="3">
    <mergeCell ref="A4:A5"/>
    <mergeCell ref="A55:I55"/>
    <mergeCell ref="A71:I72"/>
  </mergeCells>
  <phoneticPr fontId="13" type="noConversion"/>
  <pageMargins left="0.78740157480314965" right="0.70866141732283472" top="0.78740157480314965" bottom="0.39370078740157483" header="0.51181102362204722" footer="0.31496062992125984"/>
  <pageSetup paperSize="9" scale="91" orientation="portrait" r:id="rId1"/>
  <headerFooter alignWithMargins="0">
    <oddHeader>&amp;C&amp;8- 12 -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X77"/>
  <sheetViews>
    <sheetView zoomScaleNormal="100" zoomScaleSheetLayoutView="100" workbookViewId="0">
      <selection sqref="A1:I1"/>
    </sheetView>
  </sheetViews>
  <sheetFormatPr baseColWidth="10" defaultColWidth="11.42578125" defaultRowHeight="11.25" customHeight="1" x14ac:dyDescent="0.2"/>
  <cols>
    <col min="1" max="1" width="8.5703125" style="63" customWidth="1"/>
    <col min="2" max="2" width="15.85546875" style="760" customWidth="1"/>
    <col min="3" max="3" width="8.42578125" style="760" bestFit="1" customWidth="1"/>
    <col min="4" max="5" width="8.5703125" style="760" customWidth="1"/>
    <col min="6" max="6" width="9.85546875" style="760" bestFit="1" customWidth="1"/>
    <col min="7" max="7" width="11.5703125" style="760" bestFit="1" customWidth="1"/>
    <col min="8" max="8" width="9.85546875" style="760" bestFit="1" customWidth="1"/>
    <col min="9" max="9" width="9.42578125" style="760" bestFit="1" customWidth="1"/>
    <col min="10" max="16384" width="11.42578125" style="760"/>
  </cols>
  <sheetData>
    <row r="1" spans="1:24" s="1062" customFormat="1" ht="15" customHeight="1" x14ac:dyDescent="0.2">
      <c r="A1" s="1075" t="s">
        <v>15</v>
      </c>
      <c r="B1" s="1075"/>
      <c r="C1" s="1075"/>
      <c r="D1" s="1075"/>
      <c r="E1" s="1075"/>
      <c r="F1" s="1075"/>
      <c r="G1" s="1075"/>
      <c r="H1" s="1075"/>
      <c r="I1" s="1075"/>
    </row>
    <row r="2" spans="1:24" ht="8.25" customHeight="1" x14ac:dyDescent="0.2"/>
    <row r="3" spans="1:24" ht="12.95" customHeight="1" x14ac:dyDescent="0.2">
      <c r="A3" s="1070" t="s">
        <v>193</v>
      </c>
      <c r="B3" s="180" t="s">
        <v>194</v>
      </c>
      <c r="C3" s="1079" t="s">
        <v>186</v>
      </c>
      <c r="D3" s="1080"/>
      <c r="E3" s="1080"/>
      <c r="F3" s="1080"/>
      <c r="G3" s="1080"/>
      <c r="H3" s="1080"/>
      <c r="I3" s="1080"/>
    </row>
    <row r="4" spans="1:24" ht="12.95" customHeight="1" x14ac:dyDescent="0.2">
      <c r="A4" s="1081"/>
      <c r="B4" s="140" t="s">
        <v>195</v>
      </c>
      <c r="C4" s="1083" t="s">
        <v>131</v>
      </c>
      <c r="D4" s="180" t="s">
        <v>198</v>
      </c>
      <c r="E4" s="1083" t="s">
        <v>4</v>
      </c>
      <c r="F4" s="1077" t="s">
        <v>5</v>
      </c>
      <c r="G4" s="1077" t="s">
        <v>132</v>
      </c>
      <c r="H4" s="1077" t="s">
        <v>6</v>
      </c>
      <c r="I4" s="1077" t="s">
        <v>418</v>
      </c>
    </row>
    <row r="5" spans="1:24" ht="12.95" customHeight="1" x14ac:dyDescent="0.2">
      <c r="A5" s="1082"/>
      <c r="B5" s="182" t="s">
        <v>199</v>
      </c>
      <c r="C5" s="1084"/>
      <c r="D5" s="182" t="s">
        <v>200</v>
      </c>
      <c r="E5" s="1084"/>
      <c r="F5" s="1078"/>
      <c r="G5" s="1078"/>
      <c r="H5" s="1078"/>
      <c r="I5" s="1078"/>
    </row>
    <row r="6" spans="1:24" ht="7.5" customHeight="1" x14ac:dyDescent="0.2">
      <c r="A6" s="837"/>
      <c r="B6" s="49"/>
    </row>
    <row r="7" spans="1:24" ht="11.25" customHeight="1" x14ac:dyDescent="0.2">
      <c r="A7" s="1069" t="s">
        <v>190</v>
      </c>
      <c r="B7" s="1069"/>
      <c r="C7" s="1069"/>
      <c r="D7" s="1069"/>
      <c r="E7" s="1069"/>
      <c r="F7" s="1069"/>
      <c r="G7" s="1069"/>
      <c r="H7" s="1069"/>
      <c r="I7" s="1069"/>
    </row>
    <row r="8" spans="1:24" ht="11.25" customHeight="1" x14ac:dyDescent="0.2">
      <c r="A8" s="837"/>
      <c r="B8" s="49"/>
    </row>
    <row r="9" spans="1:24" ht="11.25" customHeight="1" x14ac:dyDescent="0.2">
      <c r="A9" s="51">
        <v>1990</v>
      </c>
      <c r="B9" s="52">
        <v>134777</v>
      </c>
      <c r="C9" s="53">
        <v>117229</v>
      </c>
      <c r="D9" s="53">
        <v>1919</v>
      </c>
      <c r="E9" s="53">
        <v>2622</v>
      </c>
      <c r="F9" s="53">
        <v>7459</v>
      </c>
      <c r="G9" s="53">
        <v>1463.1829342500953</v>
      </c>
      <c r="H9" s="53">
        <v>4084</v>
      </c>
      <c r="I9" s="242" t="s">
        <v>133</v>
      </c>
    </row>
    <row r="10" spans="1:24" ht="11.25" customHeight="1" x14ac:dyDescent="0.2">
      <c r="A10" s="51">
        <v>2000</v>
      </c>
      <c r="B10" s="53">
        <v>43562.155381342804</v>
      </c>
      <c r="C10" s="53">
        <v>1311.4676299999999</v>
      </c>
      <c r="D10" s="53">
        <v>777.90780402279995</v>
      </c>
      <c r="E10" s="53">
        <v>28081.790016000003</v>
      </c>
      <c r="F10" s="53">
        <v>3581.6256000000003</v>
      </c>
      <c r="G10" s="53">
        <v>5854.2023313199998</v>
      </c>
      <c r="H10" s="53">
        <v>3955.1620000000003</v>
      </c>
      <c r="I10" s="242" t="s">
        <v>133</v>
      </c>
    </row>
    <row r="11" spans="1:24" ht="11.25" customHeight="1" x14ac:dyDescent="0.2">
      <c r="A11" s="51">
        <v>2005</v>
      </c>
      <c r="B11" s="53">
        <v>59394.692979718347</v>
      </c>
      <c r="C11" s="242" t="s">
        <v>133</v>
      </c>
      <c r="D11" s="53">
        <v>720.27499999999998</v>
      </c>
      <c r="E11" s="53">
        <v>31372.896703999999</v>
      </c>
      <c r="F11" s="53">
        <v>11080.468800000001</v>
      </c>
      <c r="G11" s="53">
        <v>13474.674335558342</v>
      </c>
      <c r="H11" s="53">
        <v>2746.3231999999998</v>
      </c>
      <c r="I11" s="242" t="s">
        <v>133</v>
      </c>
    </row>
    <row r="12" spans="1:24" ht="11.25" customHeight="1" x14ac:dyDescent="0.2">
      <c r="A12" s="51">
        <v>2010</v>
      </c>
      <c r="B12" s="53">
        <v>68078.044090658965</v>
      </c>
      <c r="C12" s="242" t="s">
        <v>133</v>
      </c>
      <c r="D12" s="53">
        <v>524.41499999999996</v>
      </c>
      <c r="E12" s="53">
        <v>25762.488246000001</v>
      </c>
      <c r="F12" s="53">
        <v>10264.3501968</v>
      </c>
      <c r="G12" s="53">
        <v>27010.033447858968</v>
      </c>
      <c r="H12" s="53">
        <v>3665.0451999999996</v>
      </c>
      <c r="I12" s="53">
        <v>851.7120000000001</v>
      </c>
    </row>
    <row r="13" spans="1:24" s="211" customFormat="1" ht="11.25" customHeight="1" x14ac:dyDescent="0.2">
      <c r="A13" s="216" t="s">
        <v>601</v>
      </c>
      <c r="B13" s="217">
        <v>70821.211668599906</v>
      </c>
      <c r="C13" s="217">
        <v>40.590739999999997</v>
      </c>
      <c r="D13" s="217">
        <v>290.16333747596155</v>
      </c>
      <c r="E13" s="217">
        <v>21685.845459343644</v>
      </c>
      <c r="F13" s="217">
        <v>10800.622202623203</v>
      </c>
      <c r="G13" s="217">
        <v>33760.549961157099</v>
      </c>
      <c r="H13" s="217">
        <v>2839.4863480000004</v>
      </c>
      <c r="I13" s="217">
        <v>1403.95362</v>
      </c>
      <c r="J13" s="760"/>
      <c r="K13" s="760"/>
      <c r="L13" s="760"/>
      <c r="M13" s="760"/>
      <c r="N13" s="760"/>
      <c r="O13" s="760"/>
      <c r="P13" s="760"/>
      <c r="Q13" s="760"/>
      <c r="R13" s="760"/>
      <c r="S13" s="760"/>
      <c r="T13" s="760"/>
      <c r="U13" s="760"/>
      <c r="V13" s="760"/>
      <c r="W13" s="760"/>
      <c r="X13" s="760"/>
    </row>
    <row r="14" spans="1:24" s="211" customFormat="1" ht="11.25" customHeight="1" x14ac:dyDescent="0.2">
      <c r="A14" s="216" t="s">
        <v>602</v>
      </c>
      <c r="B14" s="217">
        <v>73753.061564098331</v>
      </c>
      <c r="C14" s="217">
        <v>42.13308</v>
      </c>
      <c r="D14" s="217">
        <v>305.12319641826923</v>
      </c>
      <c r="E14" s="217">
        <v>24688.765847276107</v>
      </c>
      <c r="F14" s="217">
        <v>10636.391231197995</v>
      </c>
      <c r="G14" s="217">
        <v>33691.976097205945</v>
      </c>
      <c r="H14" s="222">
        <v>2974.8236120000001</v>
      </c>
      <c r="I14" s="217">
        <v>1413.8485000000001</v>
      </c>
      <c r="J14" s="760"/>
      <c r="K14" s="760"/>
      <c r="L14" s="760"/>
      <c r="M14" s="760"/>
      <c r="N14" s="760"/>
      <c r="O14" s="760"/>
      <c r="P14" s="760"/>
      <c r="Q14" s="760"/>
      <c r="R14" s="760"/>
      <c r="S14" s="760"/>
      <c r="T14" s="760"/>
      <c r="U14" s="760"/>
      <c r="V14" s="760"/>
      <c r="W14" s="760"/>
      <c r="X14" s="760"/>
    </row>
    <row r="15" spans="1:24" s="211" customFormat="1" ht="11.25" customHeight="1" x14ac:dyDescent="0.2">
      <c r="A15" s="216" t="s">
        <v>603</v>
      </c>
      <c r="B15" s="217">
        <v>77284.107505860535</v>
      </c>
      <c r="C15" s="217">
        <v>42.460169999999998</v>
      </c>
      <c r="D15" s="217">
        <v>323.82354129326922</v>
      </c>
      <c r="E15" s="217">
        <v>24400.687230640295</v>
      </c>
      <c r="F15" s="217">
        <v>11802.430573676054</v>
      </c>
      <c r="G15" s="217">
        <v>39371.006025185772</v>
      </c>
      <c r="H15" s="222">
        <v>3419.4445159999996</v>
      </c>
      <c r="I15" s="217">
        <v>1807.2394999999999</v>
      </c>
      <c r="J15" s="760"/>
      <c r="K15" s="760"/>
      <c r="L15" s="760"/>
      <c r="M15" s="760"/>
      <c r="N15" s="760"/>
      <c r="O15" s="760"/>
      <c r="P15" s="760"/>
      <c r="Q15" s="760"/>
      <c r="R15" s="760"/>
      <c r="S15" s="760"/>
      <c r="T15" s="760"/>
      <c r="U15" s="760"/>
      <c r="V15" s="760"/>
      <c r="W15" s="760"/>
      <c r="X15" s="760"/>
    </row>
    <row r="16" spans="1:24" s="211" customFormat="1" ht="11.25" customHeight="1" x14ac:dyDescent="0.2">
      <c r="A16" s="216" t="s">
        <v>604</v>
      </c>
      <c r="B16" s="217">
        <v>77749.076182731282</v>
      </c>
      <c r="C16" s="217">
        <v>36.209000000000003</v>
      </c>
      <c r="D16" s="217">
        <v>302.94303967136648</v>
      </c>
      <c r="E16" s="217">
        <v>24823.208529357275</v>
      </c>
      <c r="F16" s="217">
        <v>13589.932228307536</v>
      </c>
      <c r="G16" s="217">
        <v>34347.363606967323</v>
      </c>
      <c r="H16" s="222">
        <v>2737.5044000000003</v>
      </c>
      <c r="I16" s="217">
        <v>1384.5740000000001</v>
      </c>
      <c r="J16" s="760"/>
      <c r="K16" s="760"/>
      <c r="L16" s="760"/>
      <c r="M16" s="760"/>
      <c r="N16" s="760"/>
      <c r="O16" s="760"/>
      <c r="P16" s="760"/>
      <c r="Q16" s="760"/>
      <c r="R16" s="760"/>
      <c r="S16" s="760"/>
      <c r="T16" s="760"/>
      <c r="U16" s="760"/>
      <c r="V16" s="760"/>
      <c r="W16" s="760"/>
      <c r="X16" s="760"/>
    </row>
    <row r="17" spans="1:24" s="211" customFormat="1" ht="11.25" customHeight="1" x14ac:dyDescent="0.2">
      <c r="A17" s="216" t="s">
        <v>605</v>
      </c>
      <c r="B17" s="217">
        <v>72599.23862149968</v>
      </c>
      <c r="C17" s="217">
        <v>39.079000000000001</v>
      </c>
      <c r="D17" s="217">
        <v>273.26258288156038</v>
      </c>
      <c r="E17" s="217">
        <v>22814.609902926182</v>
      </c>
      <c r="F17" s="217">
        <v>12053.786547124624</v>
      </c>
      <c r="G17" s="217">
        <v>34347.363606967323</v>
      </c>
      <c r="H17" s="222">
        <v>1468.5974815999998</v>
      </c>
      <c r="I17" s="217">
        <v>1602.5394999999999</v>
      </c>
      <c r="J17" s="760"/>
      <c r="K17" s="760"/>
      <c r="L17" s="760"/>
      <c r="M17" s="760"/>
      <c r="N17" s="760"/>
      <c r="O17" s="760"/>
      <c r="P17" s="760"/>
      <c r="Q17" s="760"/>
      <c r="R17" s="760"/>
      <c r="S17" s="760"/>
      <c r="T17" s="760"/>
      <c r="U17" s="760"/>
      <c r="V17" s="760"/>
      <c r="W17" s="760"/>
      <c r="X17" s="760"/>
    </row>
    <row r="18" spans="1:24" s="211" customFormat="1" ht="11.25" customHeight="1" x14ac:dyDescent="0.2">
      <c r="A18" s="216">
        <v>2020</v>
      </c>
      <c r="B18" s="217">
        <v>77111.125045456705</v>
      </c>
      <c r="C18" s="217">
        <v>30.216999999999999</v>
      </c>
      <c r="D18" s="217">
        <v>276.5975961682135</v>
      </c>
      <c r="E18" s="217">
        <v>22730.623306009154</v>
      </c>
      <c r="F18" s="217">
        <v>13540.356341091159</v>
      </c>
      <c r="G18" s="217">
        <v>37507.668094988163</v>
      </c>
      <c r="H18" s="222">
        <v>1394.9192072000001</v>
      </c>
      <c r="I18" s="217">
        <v>1630.7435</v>
      </c>
      <c r="J18" s="760"/>
      <c r="K18" s="760"/>
      <c r="L18" s="760"/>
      <c r="M18" s="760"/>
      <c r="N18" s="760"/>
      <c r="O18" s="760"/>
      <c r="P18" s="760"/>
      <c r="Q18" s="760"/>
      <c r="R18" s="760"/>
      <c r="S18" s="760"/>
      <c r="T18" s="760"/>
      <c r="U18" s="760"/>
      <c r="V18" s="760"/>
      <c r="W18" s="760"/>
      <c r="X18" s="760"/>
    </row>
    <row r="19" spans="1:24" s="211" customFormat="1" ht="11.25" customHeight="1" x14ac:dyDescent="0.2">
      <c r="A19" s="216">
        <v>2021</v>
      </c>
      <c r="B19" s="217">
        <v>75196</v>
      </c>
      <c r="C19" s="217">
        <v>34.524999999999999</v>
      </c>
      <c r="D19" s="217">
        <v>315.54359616821353</v>
      </c>
      <c r="E19" s="217">
        <v>24885.104486697692</v>
      </c>
      <c r="F19" s="217">
        <v>11837.54325672</v>
      </c>
      <c r="G19" s="217">
        <v>33766</v>
      </c>
      <c r="H19" s="222">
        <v>2830.3194899999999</v>
      </c>
      <c r="I19" s="217">
        <v>1526.6375</v>
      </c>
      <c r="J19" s="760"/>
      <c r="K19" s="760"/>
      <c r="L19" s="760"/>
      <c r="M19" s="760"/>
      <c r="N19" s="760"/>
      <c r="O19" s="760"/>
      <c r="P19" s="760"/>
      <c r="Q19" s="760"/>
      <c r="R19" s="760"/>
      <c r="S19" s="760"/>
      <c r="T19" s="760"/>
      <c r="U19" s="760"/>
      <c r="V19" s="760"/>
      <c r="W19" s="760"/>
      <c r="X19" s="760"/>
    </row>
    <row r="20" spans="1:24" s="211" customFormat="1" ht="11.25" customHeight="1" x14ac:dyDescent="0.2">
      <c r="A20" s="216">
        <v>2022</v>
      </c>
      <c r="B20" s="217">
        <v>76830.796782275283</v>
      </c>
      <c r="C20" s="217">
        <v>34.524999999999999</v>
      </c>
      <c r="D20" s="217">
        <v>468.22659616821352</v>
      </c>
      <c r="E20" s="217">
        <v>22711.906701215048</v>
      </c>
      <c r="F20" s="217">
        <v>12473.57851596</v>
      </c>
      <c r="G20" s="217">
        <v>37355.991504532016</v>
      </c>
      <c r="H20" s="222">
        <v>2788.3534644000001</v>
      </c>
      <c r="I20" s="217">
        <v>998.19499999999994</v>
      </c>
      <c r="J20" s="760"/>
      <c r="K20" s="760"/>
      <c r="L20" s="760"/>
      <c r="M20" s="760"/>
      <c r="N20" s="760"/>
      <c r="O20" s="760"/>
      <c r="P20" s="760"/>
      <c r="Q20" s="760"/>
      <c r="R20" s="760"/>
      <c r="S20" s="760"/>
      <c r="T20" s="760"/>
      <c r="U20" s="760"/>
      <c r="V20" s="760"/>
      <c r="W20" s="760"/>
      <c r="X20" s="760"/>
    </row>
    <row r="21" spans="1:24" s="211" customFormat="1" ht="11.25" customHeight="1" x14ac:dyDescent="0.2">
      <c r="A21" s="216">
        <v>2023</v>
      </c>
      <c r="B21" s="217">
        <v>76206.172808868752</v>
      </c>
      <c r="C21" s="217">
        <v>12.099</v>
      </c>
      <c r="D21" s="217">
        <v>453.5592254965112</v>
      </c>
      <c r="E21" s="217">
        <v>20411.297977089962</v>
      </c>
      <c r="F21" s="217">
        <v>12400.672124155499</v>
      </c>
      <c r="G21" s="217">
        <v>38215.605068926787</v>
      </c>
      <c r="H21" s="222">
        <v>3168.9184132</v>
      </c>
      <c r="I21" s="217">
        <v>1544.021</v>
      </c>
      <c r="J21" s="760"/>
      <c r="K21" s="760"/>
      <c r="L21" s="760"/>
      <c r="M21" s="760"/>
      <c r="N21" s="760"/>
      <c r="O21" s="760"/>
      <c r="P21" s="760"/>
      <c r="Q21" s="760"/>
      <c r="R21" s="760"/>
      <c r="S21" s="760"/>
      <c r="T21" s="760"/>
      <c r="U21" s="760"/>
      <c r="V21" s="760"/>
      <c r="W21" s="760"/>
      <c r="X21" s="760"/>
    </row>
    <row r="22" spans="1:24" x14ac:dyDescent="0.2">
      <c r="A22" s="48"/>
      <c r="B22" s="53"/>
      <c r="C22" s="53"/>
      <c r="D22" s="53"/>
      <c r="E22" s="53"/>
      <c r="F22" s="53"/>
      <c r="G22" s="53"/>
    </row>
    <row r="23" spans="1:24" ht="11.25" customHeight="1" x14ac:dyDescent="0.2">
      <c r="A23" s="1068" t="s">
        <v>191</v>
      </c>
      <c r="B23" s="1068"/>
      <c r="C23" s="1068"/>
      <c r="D23" s="1068"/>
      <c r="E23" s="1068"/>
      <c r="F23" s="1068"/>
      <c r="G23" s="1068"/>
      <c r="H23" s="1068"/>
      <c r="I23" s="1068"/>
    </row>
    <row r="24" spans="1:24" ht="11.25" customHeight="1" x14ac:dyDescent="0.2">
      <c r="A24" s="48"/>
    </row>
    <row r="25" spans="1:24" ht="11.25" customHeight="1" x14ac:dyDescent="0.2">
      <c r="A25" s="51">
        <v>1990</v>
      </c>
      <c r="B25" s="55">
        <v>100</v>
      </c>
      <c r="C25" s="55">
        <v>86.979974327963973</v>
      </c>
      <c r="D25" s="55">
        <v>1.4238334433916766</v>
      </c>
      <c r="E25" s="55">
        <v>1.9454357939411027</v>
      </c>
      <c r="F25" s="55">
        <v>5.5343270736104824</v>
      </c>
      <c r="G25" s="55">
        <v>1.0856325146353571</v>
      </c>
      <c r="H25" s="55">
        <v>3.03019061115769</v>
      </c>
      <c r="I25" s="242" t="s">
        <v>133</v>
      </c>
    </row>
    <row r="26" spans="1:24" ht="11.25" customHeight="1" x14ac:dyDescent="0.2">
      <c r="A26" s="51">
        <v>2000</v>
      </c>
      <c r="B26" s="55">
        <v>100</v>
      </c>
      <c r="C26" s="55">
        <v>3.01056643896387</v>
      </c>
      <c r="D26" s="55">
        <v>1.7857422278879467</v>
      </c>
      <c r="E26" s="55">
        <v>64.463729515154171</v>
      </c>
      <c r="F26" s="55">
        <v>8.2218741672593438</v>
      </c>
      <c r="G26" s="55">
        <v>13.438734332753633</v>
      </c>
      <c r="H26" s="55">
        <v>9.0793533179810311</v>
      </c>
      <c r="I26" s="242" t="s">
        <v>133</v>
      </c>
    </row>
    <row r="27" spans="1:24" ht="11.25" customHeight="1" x14ac:dyDescent="0.2">
      <c r="A27" s="51">
        <v>2005</v>
      </c>
      <c r="B27" s="55">
        <v>100</v>
      </c>
      <c r="C27" s="242" t="s">
        <v>133</v>
      </c>
      <c r="D27" s="55">
        <v>1.2126925216129225</v>
      </c>
      <c r="E27" s="55">
        <v>52.82104364898894</v>
      </c>
      <c r="F27" s="55">
        <v>18.655654645413648</v>
      </c>
      <c r="G27" s="55">
        <v>22.686663840756903</v>
      </c>
      <c r="H27" s="55">
        <v>4.6238528431114094</v>
      </c>
      <c r="I27" s="242" t="s">
        <v>133</v>
      </c>
    </row>
    <row r="28" spans="1:24" ht="11.25" customHeight="1" x14ac:dyDescent="0.2">
      <c r="A28" s="51">
        <v>2010</v>
      </c>
      <c r="B28" s="55">
        <v>100</v>
      </c>
      <c r="C28" s="242" t="s">
        <v>133</v>
      </c>
      <c r="D28" s="55">
        <v>0.77031443397762844</v>
      </c>
      <c r="E28" s="55">
        <v>37.842579924435412</v>
      </c>
      <c r="F28" s="55">
        <v>15.077328283889956</v>
      </c>
      <c r="G28" s="55">
        <v>39.675102022452243</v>
      </c>
      <c r="H28" s="55">
        <v>5.3835935637623331</v>
      </c>
      <c r="I28" s="55">
        <v>1.2510817714824214</v>
      </c>
    </row>
    <row r="29" spans="1:24" ht="11.25" customHeight="1" x14ac:dyDescent="0.2">
      <c r="A29" s="51" t="s">
        <v>601</v>
      </c>
      <c r="B29" s="55">
        <v>100</v>
      </c>
      <c r="C29" s="55">
        <v>5.7314382292610176E-2</v>
      </c>
      <c r="D29" s="55">
        <v>0.40971247263284494</v>
      </c>
      <c r="E29" s="55">
        <v>30.62055131281879</v>
      </c>
      <c r="F29" s="55">
        <v>15.250547043961248</v>
      </c>
      <c r="G29" s="55">
        <v>47.670110643031485</v>
      </c>
      <c r="H29" s="55">
        <v>4.0093727304286535</v>
      </c>
      <c r="I29" s="55">
        <v>1.9823914148343675</v>
      </c>
    </row>
    <row r="30" spans="1:24" ht="11.25" customHeight="1" x14ac:dyDescent="0.2">
      <c r="A30" s="51" t="s">
        <v>602</v>
      </c>
      <c r="B30" s="55">
        <v>100</v>
      </c>
      <c r="C30" s="55">
        <v>5.7127228492585898E-2</v>
      </c>
      <c r="D30" s="55">
        <v>0.41370919382524685</v>
      </c>
      <c r="E30" s="55">
        <v>33.474903039542639</v>
      </c>
      <c r="F30" s="55">
        <v>14.421626717087497</v>
      </c>
      <c r="G30" s="55">
        <v>45.682138995578448</v>
      </c>
      <c r="H30" s="55">
        <v>4.0334916936493537</v>
      </c>
      <c r="I30" s="55">
        <v>1.9170031318242065</v>
      </c>
    </row>
    <row r="31" spans="1:24" ht="11.25" customHeight="1" x14ac:dyDescent="0.2">
      <c r="A31" s="51" t="s">
        <v>603</v>
      </c>
      <c r="B31" s="55">
        <v>100</v>
      </c>
      <c r="C31" s="55">
        <v>5.4940364028633185E-2</v>
      </c>
      <c r="D31" s="55">
        <v>0.41900405108348221</v>
      </c>
      <c r="E31" s="55">
        <v>31.572710118687681</v>
      </c>
      <c r="F31" s="55">
        <v>15.271484596986598</v>
      </c>
      <c r="G31" s="55">
        <v>50.943211089291843</v>
      </c>
      <c r="H31" s="55">
        <v>4.424511877478432</v>
      </c>
      <c r="I31" s="55">
        <v>2.3384361394908457</v>
      </c>
    </row>
    <row r="32" spans="1:24" ht="11.25" customHeight="1" x14ac:dyDescent="0.2">
      <c r="A32" s="51" t="s">
        <v>604</v>
      </c>
      <c r="B32" s="55">
        <v>100</v>
      </c>
      <c r="C32" s="55">
        <v>4.6571614452240041E-2</v>
      </c>
      <c r="D32" s="55">
        <v>0.3896419797443878</v>
      </c>
      <c r="E32" s="55">
        <v>31.92733566507729</v>
      </c>
      <c r="F32" s="55">
        <v>17.479220198536549</v>
      </c>
      <c r="G32" s="55">
        <v>44.177198358269571</v>
      </c>
      <c r="H32" s="55">
        <v>3.5209478162365908</v>
      </c>
      <c r="I32" s="55">
        <v>1.7808237319063163</v>
      </c>
    </row>
    <row r="33" spans="1:9" ht="11.25" customHeight="1" x14ac:dyDescent="0.2">
      <c r="A33" s="51" t="s">
        <v>605</v>
      </c>
      <c r="B33" s="55">
        <v>100</v>
      </c>
      <c r="C33" s="55">
        <v>5.3828388206301474E-2</v>
      </c>
      <c r="D33" s="55">
        <v>0.37639868966977824</v>
      </c>
      <c r="E33" s="55">
        <v>31.425412078866927</v>
      </c>
      <c r="F33" s="55">
        <v>16.603185895609368</v>
      </c>
      <c r="G33" s="55">
        <v>47.310914355506242</v>
      </c>
      <c r="H33" s="55">
        <v>2.0228827594964427</v>
      </c>
      <c r="I33" s="55">
        <v>2.2073778326449562</v>
      </c>
    </row>
    <row r="34" spans="1:9" ht="11.25" customHeight="1" x14ac:dyDescent="0.2">
      <c r="A34" s="51">
        <v>2020</v>
      </c>
      <c r="B34" s="55">
        <v>100</v>
      </c>
      <c r="C34" s="55">
        <v>3.9186304158041002E-2</v>
      </c>
      <c r="D34" s="55">
        <v>0.35869998784891327</v>
      </c>
      <c r="E34" s="55">
        <v>29.477748240100947</v>
      </c>
      <c r="F34" s="55">
        <v>17.5595367505132</v>
      </c>
      <c r="G34" s="55">
        <v>48.64105934503943</v>
      </c>
      <c r="H34" s="55">
        <v>1.8089727083837781</v>
      </c>
      <c r="I34" s="55">
        <v>2.1147966639556657</v>
      </c>
    </row>
    <row r="35" spans="1:9" ht="11.25" customHeight="1" x14ac:dyDescent="0.2">
      <c r="A35" s="51">
        <v>2021</v>
      </c>
      <c r="B35" s="55">
        <v>100</v>
      </c>
      <c r="C35" s="55">
        <v>4.5913346454598644E-2</v>
      </c>
      <c r="D35" s="55">
        <v>0.41962816661552949</v>
      </c>
      <c r="E35" s="55">
        <v>33.1</v>
      </c>
      <c r="F35" s="55">
        <v>15.74225125900314</v>
      </c>
      <c r="G35" s="55">
        <v>44.9</v>
      </c>
      <c r="H35" s="55">
        <v>3.7639229347305707</v>
      </c>
      <c r="I35" s="55">
        <v>2.0302110484600249</v>
      </c>
    </row>
    <row r="36" spans="1:9" ht="11.25" customHeight="1" x14ac:dyDescent="0.2">
      <c r="A36" s="51">
        <v>2022</v>
      </c>
      <c r="B36" s="55">
        <v>100</v>
      </c>
      <c r="C36" s="55">
        <v>4.4936407594258938E-2</v>
      </c>
      <c r="D36" s="55">
        <v>0.60942566754199334</v>
      </c>
      <c r="E36" s="55">
        <v>29.560941253253592</v>
      </c>
      <c r="F36" s="55">
        <v>16.235128409910789</v>
      </c>
      <c r="G36" s="55">
        <v>48.621116881544523</v>
      </c>
      <c r="H36" s="55">
        <v>3.6292132597579254</v>
      </c>
      <c r="I36" s="55">
        <v>1.2992120891687557</v>
      </c>
    </row>
    <row r="37" spans="1:9" ht="11.25" customHeight="1" x14ac:dyDescent="0.2">
      <c r="A37" s="51">
        <v>2023</v>
      </c>
      <c r="B37" s="55">
        <v>100</v>
      </c>
      <c r="C37" s="55">
        <v>1.5876666619048397E-2</v>
      </c>
      <c r="D37" s="55">
        <v>0.59517386686518747</v>
      </c>
      <c r="E37" s="55">
        <v>26.784310541723634</v>
      </c>
      <c r="F37" s="55">
        <v>16.272529727030626</v>
      </c>
      <c r="G37" s="55">
        <v>50.147650328503723</v>
      </c>
      <c r="H37" s="55">
        <v>4.1583487221539182</v>
      </c>
      <c r="I37" s="55">
        <v>2.0261101471038696</v>
      </c>
    </row>
    <row r="38" spans="1:9" ht="9.75" customHeight="1" x14ac:dyDescent="0.2">
      <c r="A38" s="48"/>
      <c r="B38" s="62"/>
      <c r="C38" s="55"/>
      <c r="D38" s="55"/>
      <c r="E38" s="55"/>
      <c r="F38" s="55"/>
    </row>
    <row r="39" spans="1:9" ht="11.25" customHeight="1" x14ac:dyDescent="0.2">
      <c r="A39" s="1068" t="s">
        <v>95</v>
      </c>
      <c r="B39" s="1068"/>
      <c r="C39" s="1068"/>
      <c r="D39" s="1068"/>
      <c r="E39" s="1068"/>
      <c r="F39" s="1068"/>
      <c r="G39" s="1068"/>
      <c r="H39" s="1068"/>
      <c r="I39" s="1068"/>
    </row>
    <row r="40" spans="1:9" ht="11.25" customHeight="1" x14ac:dyDescent="0.2">
      <c r="A40" s="38"/>
    </row>
    <row r="41" spans="1:9" ht="11.25" customHeight="1" x14ac:dyDescent="0.2">
      <c r="A41" s="51">
        <v>1990</v>
      </c>
      <c r="B41" s="55">
        <v>100</v>
      </c>
      <c r="C41" s="55">
        <v>100</v>
      </c>
      <c r="D41" s="55">
        <v>100</v>
      </c>
      <c r="E41" s="55">
        <v>100</v>
      </c>
      <c r="F41" s="55">
        <v>100</v>
      </c>
      <c r="G41" s="55">
        <v>100</v>
      </c>
      <c r="H41" s="55">
        <v>100</v>
      </c>
      <c r="I41" s="242" t="s">
        <v>222</v>
      </c>
    </row>
    <row r="42" spans="1:9" ht="11.25" customHeight="1" x14ac:dyDescent="0.2">
      <c r="A42" s="51">
        <v>2000</v>
      </c>
      <c r="B42" s="55">
        <v>32.43331277042639</v>
      </c>
      <c r="C42" s="55">
        <v>1.1187228672086258</v>
      </c>
      <c r="D42" s="55">
        <v>40.537144555643565</v>
      </c>
      <c r="E42" s="183">
        <v>1025.2570286966047</v>
      </c>
      <c r="F42" s="55">
        <v>48.017503686821293</v>
      </c>
      <c r="G42" s="55">
        <v>400.10050652486404</v>
      </c>
      <c r="H42" s="55">
        <v>96.845298726738491</v>
      </c>
      <c r="I42" s="242" t="s">
        <v>222</v>
      </c>
    </row>
    <row r="43" spans="1:9" ht="11.25" customHeight="1" x14ac:dyDescent="0.2">
      <c r="A43" s="51">
        <v>2005</v>
      </c>
      <c r="B43" s="55">
        <v>44.221105164591926</v>
      </c>
      <c r="C43" s="242" t="s">
        <v>222</v>
      </c>
      <c r="D43" s="55">
        <v>37.533871808233457</v>
      </c>
      <c r="E43" s="183">
        <v>1145.4142644760861</v>
      </c>
      <c r="F43" s="55">
        <v>148.55166644322296</v>
      </c>
      <c r="G43" s="55">
        <v>920.91521983642656</v>
      </c>
      <c r="H43" s="55">
        <v>67.245915768854061</v>
      </c>
      <c r="I43" s="242" t="s">
        <v>222</v>
      </c>
    </row>
    <row r="44" spans="1:9" ht="11.25" customHeight="1" x14ac:dyDescent="0.2">
      <c r="A44" s="51">
        <v>2010</v>
      </c>
      <c r="B44" s="55">
        <v>50.686116824625294</v>
      </c>
      <c r="C44" s="242" t="s">
        <v>222</v>
      </c>
      <c r="D44" s="55">
        <v>27.327514330380403</v>
      </c>
      <c r="E44" s="183">
        <v>940.58007469879522</v>
      </c>
      <c r="F44" s="55">
        <v>137.61027211154311</v>
      </c>
      <c r="G44" s="57">
        <v>1845.9778894087528</v>
      </c>
      <c r="H44" s="55">
        <v>89.741557296767866</v>
      </c>
      <c r="I44" s="242" t="s">
        <v>222</v>
      </c>
    </row>
    <row r="45" spans="1:9" ht="11.25" customHeight="1" x14ac:dyDescent="0.2">
      <c r="A45" s="51" t="s">
        <v>601</v>
      </c>
      <c r="B45" s="195">
        <v>52.54695657908983</v>
      </c>
      <c r="C45" s="195">
        <v>3.462516953996024E-2</v>
      </c>
      <c r="D45" s="195">
        <v>15.120549112869282</v>
      </c>
      <c r="E45" s="195">
        <v>827.07267198106956</v>
      </c>
      <c r="F45" s="55">
        <v>144.79986865026416</v>
      </c>
      <c r="G45" s="195">
        <v>2307.3362305486376</v>
      </c>
      <c r="H45" s="195">
        <v>69.527089813907935</v>
      </c>
      <c r="I45" s="242" t="s">
        <v>222</v>
      </c>
    </row>
    <row r="46" spans="1:9" ht="11.25" customHeight="1" x14ac:dyDescent="0.2">
      <c r="A46" s="51" t="s">
        <v>602</v>
      </c>
      <c r="B46" s="55">
        <v>54.722290571906427</v>
      </c>
      <c r="C46" s="195">
        <v>3.5940833752740362E-2</v>
      </c>
      <c r="D46" s="55">
        <v>15.900114456397564</v>
      </c>
      <c r="E46" s="55">
        <v>941.60052811884475</v>
      </c>
      <c r="F46" s="55">
        <v>142.59808595251366</v>
      </c>
      <c r="G46" s="195">
        <v>2302.6496078204755</v>
      </c>
      <c r="H46" s="55">
        <v>72.840930754162585</v>
      </c>
      <c r="I46" s="242" t="s">
        <v>222</v>
      </c>
    </row>
    <row r="47" spans="1:9" ht="11.25" customHeight="1" x14ac:dyDescent="0.2">
      <c r="A47" s="51" t="s">
        <v>603</v>
      </c>
      <c r="B47" s="55">
        <v>57.342207873643524</v>
      </c>
      <c r="C47" s="195">
        <v>3.621985174316935E-2</v>
      </c>
      <c r="D47" s="55">
        <v>16.874598295636751</v>
      </c>
      <c r="E47" s="55">
        <v>930.61354807933992</v>
      </c>
      <c r="F47" s="55">
        <v>158.23073567068045</v>
      </c>
      <c r="G47" s="195">
        <v>2690.7781046095952</v>
      </c>
      <c r="H47" s="55">
        <v>83.727828501469133</v>
      </c>
      <c r="I47" s="242" t="s">
        <v>222</v>
      </c>
    </row>
    <row r="48" spans="1:9" ht="11.25" customHeight="1" x14ac:dyDescent="0.2">
      <c r="A48" s="51" t="s">
        <v>604</v>
      </c>
      <c r="B48" s="55">
        <v>57.687198989984402</v>
      </c>
      <c r="C48" s="195">
        <v>3.0887408405769905E-2</v>
      </c>
      <c r="D48" s="55">
        <v>15.786505454474542</v>
      </c>
      <c r="E48" s="55">
        <v>946.72801408685268</v>
      </c>
      <c r="F48" s="55">
        <v>182.19509623686199</v>
      </c>
      <c r="G48" s="195">
        <v>2347.4415128119917</v>
      </c>
      <c r="H48" s="55">
        <v>67.029980411361407</v>
      </c>
      <c r="I48" s="242" t="s">
        <v>222</v>
      </c>
    </row>
    <row r="49" spans="1:9" ht="11.25" customHeight="1" x14ac:dyDescent="0.2">
      <c r="A49" s="51" t="s">
        <v>605</v>
      </c>
      <c r="B49" s="55">
        <v>53.86619276397284</v>
      </c>
      <c r="C49" s="195">
        <v>3.3335608083324093E-2</v>
      </c>
      <c r="D49" s="55">
        <v>14.239842776527379</v>
      </c>
      <c r="E49" s="55">
        <v>870.12242192700921</v>
      </c>
      <c r="F49" s="55">
        <v>161.6005704132541</v>
      </c>
      <c r="G49" s="195">
        <v>2347.4415128119917</v>
      </c>
      <c r="H49" s="55">
        <v>35.959781625856998</v>
      </c>
      <c r="I49" s="242" t="s">
        <v>222</v>
      </c>
    </row>
    <row r="50" spans="1:9" ht="11.25" customHeight="1" x14ac:dyDescent="0.2">
      <c r="A50" s="51">
        <v>2020</v>
      </c>
      <c r="B50" s="195">
        <v>57.213860707284404</v>
      </c>
      <c r="C50" s="195">
        <v>2.5776045176534815E-2</v>
      </c>
      <c r="D50" s="55">
        <v>14.413631900375897</v>
      </c>
      <c r="E50" s="55">
        <v>866.91927177761841</v>
      </c>
      <c r="F50" s="55">
        <v>181.53045101342215</v>
      </c>
      <c r="G50" s="195">
        <v>2563.4298498848639</v>
      </c>
      <c r="H50" s="55">
        <v>34.155710264446618</v>
      </c>
      <c r="I50" s="242" t="s">
        <v>222</v>
      </c>
    </row>
    <row r="51" spans="1:9" ht="11.25" customHeight="1" x14ac:dyDescent="0.2">
      <c r="A51" s="51">
        <v>2021</v>
      </c>
      <c r="B51" s="859">
        <v>55.8</v>
      </c>
      <c r="C51" s="195">
        <v>2.9450903786605701E-2</v>
      </c>
      <c r="D51" s="55">
        <v>16.443126428776107</v>
      </c>
      <c r="E51" s="55">
        <v>949.08865319213157</v>
      </c>
      <c r="F51" s="55">
        <v>158.70147817026412</v>
      </c>
      <c r="G51" s="195">
        <v>2307.6999999999998</v>
      </c>
      <c r="H51" s="55">
        <v>69.302631978452496</v>
      </c>
      <c r="I51" s="242" t="s">
        <v>222</v>
      </c>
    </row>
    <row r="52" spans="1:9" ht="11.25" customHeight="1" x14ac:dyDescent="0.2">
      <c r="A52" s="51">
        <v>2022</v>
      </c>
      <c r="B52" s="55">
        <v>57.005866566458138</v>
      </c>
      <c r="C52" s="55">
        <v>2.9450903786605701E-2</v>
      </c>
      <c r="D52" s="55">
        <v>24.399509961866258</v>
      </c>
      <c r="E52" s="55">
        <v>866.2054424567142</v>
      </c>
      <c r="F52" s="55">
        <v>167.22856302399785</v>
      </c>
      <c r="G52" s="195">
        <v>2553.0636416066154</v>
      </c>
      <c r="H52" s="55">
        <v>68.275060342801169</v>
      </c>
      <c r="I52" s="242" t="s">
        <v>222</v>
      </c>
    </row>
    <row r="53" spans="1:9" ht="11.25" customHeight="1" x14ac:dyDescent="0.2">
      <c r="A53" s="51">
        <v>2023</v>
      </c>
      <c r="B53" s="55">
        <v>56.542416591012376</v>
      </c>
      <c r="C53" s="55">
        <v>1.0320825051821648E-2</v>
      </c>
      <c r="D53" s="55">
        <v>23.635186320818718</v>
      </c>
      <c r="E53" s="55">
        <v>778.46292818802294</v>
      </c>
      <c r="F53" s="55">
        <v>166.25113452413859</v>
      </c>
      <c r="G53" s="195">
        <v>2611.8132035563208</v>
      </c>
      <c r="H53" s="55">
        <v>77.593496895200786</v>
      </c>
      <c r="I53" s="242" t="s">
        <v>222</v>
      </c>
    </row>
    <row r="54" spans="1:9" ht="11.25" customHeight="1" x14ac:dyDescent="0.2">
      <c r="A54" s="48"/>
      <c r="B54" s="55"/>
      <c r="C54" s="217"/>
      <c r="D54" s="55"/>
      <c r="E54" s="183"/>
      <c r="F54" s="55"/>
      <c r="G54" s="57"/>
      <c r="H54" s="55"/>
      <c r="I54" s="242"/>
    </row>
    <row r="55" spans="1:9" ht="11.25" customHeight="1" x14ac:dyDescent="0.2">
      <c r="A55" s="1068" t="s">
        <v>96</v>
      </c>
      <c r="B55" s="1068"/>
      <c r="C55" s="1068"/>
      <c r="D55" s="1068"/>
      <c r="E55" s="1068"/>
      <c r="F55" s="1068"/>
      <c r="G55" s="1068"/>
      <c r="H55" s="1068"/>
      <c r="I55" s="1068"/>
    </row>
    <row r="56" spans="1:9" ht="9" customHeight="1" x14ac:dyDescent="0.2">
      <c r="A56" s="38"/>
    </row>
    <row r="57" spans="1:9" ht="11.25" customHeight="1" x14ac:dyDescent="0.2">
      <c r="A57" s="51">
        <v>1990</v>
      </c>
      <c r="B57" s="56" t="s">
        <v>192</v>
      </c>
      <c r="C57" s="56" t="s">
        <v>192</v>
      </c>
      <c r="D57" s="56" t="s">
        <v>192</v>
      </c>
      <c r="E57" s="56" t="s">
        <v>192</v>
      </c>
      <c r="F57" s="56" t="s">
        <v>192</v>
      </c>
      <c r="G57" s="56" t="s">
        <v>192</v>
      </c>
      <c r="H57" s="56" t="s">
        <v>192</v>
      </c>
      <c r="I57" s="56" t="s">
        <v>192</v>
      </c>
    </row>
    <row r="58" spans="1:9" ht="11.25" customHeight="1" x14ac:dyDescent="0.2">
      <c r="A58" s="51">
        <v>2000</v>
      </c>
      <c r="B58" s="840">
        <v>-3.4090012819025901</v>
      </c>
      <c r="C58" s="840">
        <v>-54.053865816592811</v>
      </c>
      <c r="D58" s="840">
        <v>-42.80729980542246</v>
      </c>
      <c r="E58" s="840">
        <v>-4.8548138336169018</v>
      </c>
      <c r="F58" s="840">
        <v>-14.36915314719802</v>
      </c>
      <c r="G58" s="840">
        <v>95.716406080828619</v>
      </c>
      <c r="H58" s="840">
        <v>-5.7535629293785888</v>
      </c>
      <c r="I58" s="242" t="s">
        <v>222</v>
      </c>
    </row>
    <row r="59" spans="1:9" ht="11.25" customHeight="1" x14ac:dyDescent="0.2">
      <c r="A59" s="51">
        <v>2005</v>
      </c>
      <c r="B59" s="840">
        <v>6.2697126093619744</v>
      </c>
      <c r="C59" s="242" t="s">
        <v>222</v>
      </c>
      <c r="D59" s="840">
        <v>-0.64145226992120286</v>
      </c>
      <c r="E59" s="840">
        <v>2.7489806238267818</v>
      </c>
      <c r="F59" s="840">
        <v>19.880645474136657</v>
      </c>
      <c r="G59" s="840">
        <v>3.7645997324518277</v>
      </c>
      <c r="H59" s="840">
        <v>15.497445224654342</v>
      </c>
      <c r="I59" s="242" t="s">
        <v>222</v>
      </c>
    </row>
    <row r="60" spans="1:9" ht="11.25" customHeight="1" x14ac:dyDescent="0.2">
      <c r="A60" s="51">
        <v>2010</v>
      </c>
      <c r="B60" s="840">
        <v>5.1884306012865977E-2</v>
      </c>
      <c r="C60" s="242" t="s">
        <v>222</v>
      </c>
      <c r="D60" s="840">
        <v>-21.550661504676313</v>
      </c>
      <c r="E60" s="840">
        <v>-6.5559132595477791</v>
      </c>
      <c r="F60" s="840">
        <v>9.1591412471946541</v>
      </c>
      <c r="G60" s="840">
        <v>2.480572119009679</v>
      </c>
      <c r="H60" s="840">
        <v>17.748627739396852</v>
      </c>
      <c r="I60" s="840">
        <v>-8.6497797522198994</v>
      </c>
    </row>
    <row r="61" spans="1:9" ht="11.25" customHeight="1" x14ac:dyDescent="0.2">
      <c r="A61" s="51" t="s">
        <v>601</v>
      </c>
      <c r="B61" s="840">
        <v>1.9974172563657504</v>
      </c>
      <c r="C61" s="840">
        <v>-11.310026875259481</v>
      </c>
      <c r="D61" s="840">
        <v>-11.917916591281525</v>
      </c>
      <c r="E61" s="840">
        <v>-1.0282190290638766</v>
      </c>
      <c r="F61" s="840">
        <v>4.228652399106906</v>
      </c>
      <c r="G61" s="840">
        <v>4.5635097997947156</v>
      </c>
      <c r="H61" s="840">
        <v>-10.62487447447991</v>
      </c>
      <c r="I61" s="840">
        <v>6.2609321721253508</v>
      </c>
    </row>
    <row r="62" spans="1:9" ht="11.25" customHeight="1" x14ac:dyDescent="0.2">
      <c r="A62" s="51" t="s">
        <v>602</v>
      </c>
      <c r="B62" s="840">
        <v>4.1397906452345126</v>
      </c>
      <c r="C62" s="840">
        <v>3.7997336338288221</v>
      </c>
      <c r="D62" s="840">
        <v>5.1556682082714929</v>
      </c>
      <c r="E62" s="840">
        <v>13.847375208692242</v>
      </c>
      <c r="F62" s="840">
        <v>-1.5205695407559006</v>
      </c>
      <c r="G62" s="840">
        <v>-0.20311832606415692</v>
      </c>
      <c r="H62" s="840">
        <v>4.7662586613710971</v>
      </c>
      <c r="I62" s="840">
        <v>0.70478681482370575</v>
      </c>
    </row>
    <row r="63" spans="1:9" ht="11.25" customHeight="1" x14ac:dyDescent="0.2">
      <c r="A63" s="51" t="s">
        <v>603</v>
      </c>
      <c r="B63" s="840">
        <v>4.7876601552240459</v>
      </c>
      <c r="C63" s="840">
        <v>0.77632587031376943</v>
      </c>
      <c r="D63" s="840">
        <v>6.1287850594502657</v>
      </c>
      <c r="E63" s="840">
        <v>-1.1668408960490524</v>
      </c>
      <c r="F63" s="840">
        <v>10.96273460737234</v>
      </c>
      <c r="G63" s="840">
        <v>16.855734171231319</v>
      </c>
      <c r="H63" s="840">
        <v>14.946126627691953</v>
      </c>
      <c r="I63" s="840">
        <v>27.824126842444571</v>
      </c>
    </row>
    <row r="64" spans="1:9" ht="11.25" customHeight="1" x14ac:dyDescent="0.2">
      <c r="A64" s="51" t="s">
        <v>604</v>
      </c>
      <c r="B64" s="840">
        <v>0.60163556502932636</v>
      </c>
      <c r="C64" s="840">
        <v>-14.722432811738614</v>
      </c>
      <c r="D64" s="840">
        <v>-6.4481110726265598</v>
      </c>
      <c r="E64" s="840">
        <v>1.7315958961451514</v>
      </c>
      <c r="F64" s="840">
        <v>15.145199486437107</v>
      </c>
      <c r="G64" s="840">
        <v>-12.759751211347776</v>
      </c>
      <c r="H64" s="840">
        <v>-19.943008661468781</v>
      </c>
      <c r="I64" s="840">
        <v>-23.387354028063228</v>
      </c>
    </row>
    <row r="65" spans="1:9" ht="11.25" customHeight="1" x14ac:dyDescent="0.2">
      <c r="A65" s="51" t="s">
        <v>605</v>
      </c>
      <c r="B65" s="840">
        <v>-6.6236639894319751</v>
      </c>
      <c r="C65" s="840">
        <v>7.926206191830758</v>
      </c>
      <c r="D65" s="840">
        <v>-9.7973720809045659</v>
      </c>
      <c r="E65" s="840">
        <v>-8.0916156509567116</v>
      </c>
      <c r="F65" s="840">
        <v>-11.303556598929561</v>
      </c>
      <c r="G65" s="840">
        <v>0</v>
      </c>
      <c r="H65" s="840">
        <v>-46.352689639512555</v>
      </c>
      <c r="I65" s="840">
        <v>15.742423301318652</v>
      </c>
    </row>
    <row r="66" spans="1:9" ht="11.25" customHeight="1" x14ac:dyDescent="0.2">
      <c r="A66" s="51">
        <v>2020</v>
      </c>
      <c r="B66" s="840">
        <v>6.2147847685841526</v>
      </c>
      <c r="C66" s="840">
        <v>-22.677141175567456</v>
      </c>
      <c r="D66" s="840">
        <v>1.2</v>
      </c>
      <c r="E66" s="840">
        <v>-0.36812637723977559</v>
      </c>
      <c r="F66" s="840">
        <v>12.332803373900376</v>
      </c>
      <c r="G66" s="840">
        <v>9.2010103721025445</v>
      </c>
      <c r="H66" s="840">
        <v>-5.0169141186139825</v>
      </c>
      <c r="I66" s="840">
        <v>1.7599566188540194</v>
      </c>
    </row>
    <row r="67" spans="1:9" ht="11.25" customHeight="1" x14ac:dyDescent="0.2">
      <c r="A67" s="51">
        <v>2021</v>
      </c>
      <c r="B67" s="840">
        <v>-2.5</v>
      </c>
      <c r="C67" s="840">
        <v>14.256875268888365</v>
      </c>
      <c r="D67" s="840">
        <v>14.080382671263322</v>
      </c>
      <c r="E67" s="840">
        <v>9.4783198493240093</v>
      </c>
      <c r="F67" s="840">
        <v>-12.575836569408466</v>
      </c>
      <c r="G67" s="840">
        <v>-10</v>
      </c>
      <c r="H67" s="840">
        <v>102.90203729298821</v>
      </c>
      <c r="I67" s="840">
        <v>-6.3839592186018166</v>
      </c>
    </row>
    <row r="68" spans="1:9" ht="11.25" customHeight="1" x14ac:dyDescent="0.2">
      <c r="A68" s="51">
        <v>2022</v>
      </c>
      <c r="B68" s="840">
        <v>2.1740475321496859</v>
      </c>
      <c r="C68" s="840">
        <v>0</v>
      </c>
      <c r="D68" s="840">
        <v>48.387291599036615</v>
      </c>
      <c r="E68" s="840">
        <v>-8.7329261030200769</v>
      </c>
      <c r="F68" s="840">
        <v>5.3730342981338737</v>
      </c>
      <c r="G68" s="840">
        <v>10.6319715232246</v>
      </c>
      <c r="H68" s="840">
        <v>-1.4827310396678826</v>
      </c>
      <c r="I68" s="840">
        <v>-34.614798863515418</v>
      </c>
    </row>
    <row r="69" spans="1:9" ht="11.25" customHeight="1" x14ac:dyDescent="0.2">
      <c r="A69" s="51">
        <v>2023</v>
      </c>
      <c r="B69" s="840">
        <v>-0.81298645799105884</v>
      </c>
      <c r="C69" s="840">
        <v>-64.955829109341053</v>
      </c>
      <c r="D69" s="840">
        <v>-3.1325368511174787</v>
      </c>
      <c r="E69" s="840">
        <v>-10.129527011494844</v>
      </c>
      <c r="F69" s="840">
        <v>-0.5844865746523169</v>
      </c>
      <c r="G69" s="840">
        <v>2.3011397362869559</v>
      </c>
      <c r="H69" s="840">
        <v>13.648375417923944</v>
      </c>
      <c r="I69" s="840">
        <v>54.681299746041617</v>
      </c>
    </row>
    <row r="70" spans="1:9" ht="9.75" customHeight="1" x14ac:dyDescent="0.2">
      <c r="F70" s="776"/>
      <c r="G70" s="838"/>
    </row>
    <row r="71" spans="1:9" ht="22.5" customHeight="1" x14ac:dyDescent="0.2">
      <c r="A71" s="1065" t="s">
        <v>612</v>
      </c>
      <c r="B71" s="1076"/>
      <c r="C71" s="1076"/>
      <c r="D71" s="1076"/>
      <c r="E71" s="1076"/>
      <c r="F71" s="1076"/>
      <c r="G71" s="1076"/>
      <c r="H71" s="1076"/>
      <c r="I71" s="1076"/>
    </row>
    <row r="72" spans="1:9" ht="11.25" customHeight="1" x14ac:dyDescent="0.2">
      <c r="A72" s="839"/>
      <c r="G72" s="838"/>
    </row>
    <row r="73" spans="1:9" ht="11.25" customHeight="1" x14ac:dyDescent="0.2">
      <c r="G73" s="838"/>
    </row>
    <row r="74" spans="1:9" ht="11.25" customHeight="1" x14ac:dyDescent="0.2">
      <c r="G74" s="838"/>
    </row>
    <row r="75" spans="1:9" ht="11.25" customHeight="1" x14ac:dyDescent="0.2">
      <c r="G75" s="838"/>
    </row>
    <row r="76" spans="1:9" ht="11.25" customHeight="1" x14ac:dyDescent="0.2">
      <c r="A76" s="839"/>
      <c r="G76" s="838"/>
    </row>
    <row r="77" spans="1:9" ht="11.25" customHeight="1" x14ac:dyDescent="0.2">
      <c r="G77" s="838"/>
    </row>
  </sheetData>
  <mergeCells count="14">
    <mergeCell ref="A1:I1"/>
    <mergeCell ref="A71:I71"/>
    <mergeCell ref="A55:I55"/>
    <mergeCell ref="A39:I39"/>
    <mergeCell ref="A23:I23"/>
    <mergeCell ref="A7:I7"/>
    <mergeCell ref="I4:I5"/>
    <mergeCell ref="C3:I3"/>
    <mergeCell ref="G4:G5"/>
    <mergeCell ref="H4:H5"/>
    <mergeCell ref="A3:A5"/>
    <mergeCell ref="E4:E5"/>
    <mergeCell ref="F4:F5"/>
    <mergeCell ref="C4:C5"/>
  </mergeCells>
  <phoneticPr fontId="13" type="noConversion"/>
  <pageMargins left="0.78740157480314965" right="0.39370078740157483" top="0.78740157480314965" bottom="0.39370078740157483" header="0.51181102362204722" footer="0.51181102362204722"/>
  <pageSetup paperSize="9" scale="94" orientation="portrait" r:id="rId1"/>
  <headerFooter alignWithMargins="0">
    <oddHeader>&amp;C&amp;8- 13 -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AE95"/>
  <sheetViews>
    <sheetView zoomScaleNormal="100" zoomScaleSheetLayoutView="100" workbookViewId="0">
      <selection sqref="A1:I1"/>
    </sheetView>
  </sheetViews>
  <sheetFormatPr baseColWidth="10" defaultColWidth="11.42578125" defaultRowHeight="11.25" customHeight="1" x14ac:dyDescent="0.2"/>
  <cols>
    <col min="1" max="1" width="6.5703125" style="38" customWidth="1"/>
    <col min="2" max="2" width="9.42578125" style="38" customWidth="1"/>
    <col min="3" max="3" width="9.42578125" style="760" customWidth="1"/>
    <col min="4" max="4" width="10.5703125" style="63" customWidth="1"/>
    <col min="5" max="5" width="11.42578125" style="760" customWidth="1"/>
    <col min="6" max="6" width="10" style="760" customWidth="1"/>
    <col min="7" max="7" width="12" style="760" customWidth="1"/>
    <col min="8" max="8" width="11.42578125" style="760" customWidth="1"/>
    <col min="9" max="9" width="10.5703125" style="760" customWidth="1"/>
    <col min="10" max="16384" width="11.42578125" style="760"/>
  </cols>
  <sheetData>
    <row r="1" spans="1:10" ht="12.75" x14ac:dyDescent="0.2">
      <c r="A1" s="1067" t="s">
        <v>16</v>
      </c>
      <c r="B1" s="1066"/>
      <c r="C1" s="1066"/>
      <c r="D1" s="1066"/>
      <c r="E1" s="1066"/>
      <c r="F1" s="1066"/>
      <c r="G1" s="1066"/>
      <c r="H1" s="1066"/>
      <c r="I1" s="1066"/>
    </row>
    <row r="2" spans="1:10" ht="3.75" customHeight="1" x14ac:dyDescent="0.2">
      <c r="C2" s="64"/>
      <c r="E2" s="36"/>
      <c r="F2" s="36"/>
      <c r="G2" s="36"/>
    </row>
    <row r="3" spans="1:10" x14ac:dyDescent="0.2">
      <c r="I3" s="49"/>
    </row>
    <row r="4" spans="1:10" ht="10.7" customHeight="1" x14ac:dyDescent="0.2">
      <c r="A4" s="1070" t="s">
        <v>193</v>
      </c>
      <c r="B4" s="180" t="s">
        <v>201</v>
      </c>
      <c r="C4" s="181" t="s">
        <v>186</v>
      </c>
      <c r="D4" s="181"/>
      <c r="E4" s="180" t="s">
        <v>202</v>
      </c>
      <c r="F4" s="184" t="s">
        <v>202</v>
      </c>
      <c r="G4" s="180" t="s">
        <v>203</v>
      </c>
      <c r="H4" s="180" t="s">
        <v>204</v>
      </c>
      <c r="I4" s="184" t="s">
        <v>205</v>
      </c>
    </row>
    <row r="5" spans="1:10" ht="23.25" customHeight="1" x14ac:dyDescent="0.2">
      <c r="A5" s="1081"/>
      <c r="B5" s="750" t="s">
        <v>580</v>
      </c>
      <c r="C5" s="1085" t="s">
        <v>598</v>
      </c>
      <c r="D5" s="1085" t="s">
        <v>599</v>
      </c>
      <c r="E5" s="836" t="s">
        <v>208</v>
      </c>
      <c r="F5" s="751" t="s">
        <v>208</v>
      </c>
      <c r="G5" s="836" t="s">
        <v>209</v>
      </c>
      <c r="H5" s="836" t="s">
        <v>210</v>
      </c>
      <c r="I5" s="752" t="s">
        <v>211</v>
      </c>
    </row>
    <row r="6" spans="1:10" ht="10.7" customHeight="1" x14ac:dyDescent="0.2">
      <c r="A6" s="1082"/>
      <c r="B6" s="182" t="s">
        <v>187</v>
      </c>
      <c r="C6" s="1086"/>
      <c r="D6" s="1086" t="s">
        <v>212</v>
      </c>
      <c r="E6" s="182" t="s">
        <v>213</v>
      </c>
      <c r="F6" s="185" t="s">
        <v>214</v>
      </c>
      <c r="G6" s="182" t="s">
        <v>215</v>
      </c>
      <c r="H6" s="182" t="s">
        <v>216</v>
      </c>
      <c r="I6" s="185" t="s">
        <v>217</v>
      </c>
    </row>
    <row r="7" spans="1:10" ht="10.7" customHeight="1" x14ac:dyDescent="0.2">
      <c r="A7" s="835"/>
      <c r="B7" s="48"/>
      <c r="I7" s="49"/>
    </row>
    <row r="8" spans="1:10" ht="12.75" x14ac:dyDescent="0.2">
      <c r="A8" s="1067" t="s">
        <v>190</v>
      </c>
      <c r="B8" s="1066"/>
      <c r="C8" s="1066"/>
      <c r="D8" s="1066"/>
      <c r="E8" s="1066"/>
      <c r="F8" s="1066"/>
      <c r="G8" s="1066"/>
      <c r="H8" s="1066"/>
      <c r="I8" s="1066"/>
    </row>
    <row r="9" spans="1:10" ht="10.7" customHeight="1" x14ac:dyDescent="0.2">
      <c r="A9" s="835"/>
      <c r="B9" s="48"/>
    </row>
    <row r="10" spans="1:10" ht="10.7" customHeight="1" x14ac:dyDescent="0.2">
      <c r="A10" s="51">
        <v>1990</v>
      </c>
      <c r="B10" s="53">
        <v>354990</v>
      </c>
      <c r="C10" s="53">
        <v>144462</v>
      </c>
      <c r="D10" s="61">
        <v>210527</v>
      </c>
      <c r="E10" s="53">
        <v>124320</v>
      </c>
      <c r="F10" s="53">
        <v>88853</v>
      </c>
      <c r="G10" s="53">
        <v>11377</v>
      </c>
      <c r="H10" s="71">
        <v>216</v>
      </c>
      <c r="I10" s="53">
        <v>307930</v>
      </c>
    </row>
    <row r="11" spans="1:10" ht="10.7" customHeight="1" x14ac:dyDescent="0.2">
      <c r="A11" s="51">
        <v>2000</v>
      </c>
      <c r="B11" s="53">
        <v>224078.31952045998</v>
      </c>
      <c r="C11" s="53">
        <v>92368.976595459986</v>
      </c>
      <c r="D11" s="53">
        <v>131709.342925</v>
      </c>
      <c r="E11" s="53">
        <v>37278.470646758804</v>
      </c>
      <c r="F11" s="53">
        <v>29696.750310999996</v>
      </c>
      <c r="G11" s="53">
        <v>6283.6847345839988</v>
      </c>
      <c r="H11" s="71">
        <v>5511.1679759999997</v>
      </c>
      <c r="I11" s="53">
        <v>204701.74647411716</v>
      </c>
    </row>
    <row r="12" spans="1:10" ht="10.7" customHeight="1" x14ac:dyDescent="0.2">
      <c r="A12" s="51">
        <v>2005</v>
      </c>
      <c r="B12" s="53">
        <v>248551.15977851831</v>
      </c>
      <c r="C12" s="53">
        <v>124670.28092655832</v>
      </c>
      <c r="D12" s="53">
        <v>123880.87885196001</v>
      </c>
      <c r="E12" s="53">
        <v>54995.91515451383</v>
      </c>
      <c r="F12" s="53">
        <v>38957.824400000012</v>
      </c>
      <c r="G12" s="53">
        <v>4398.7778252045164</v>
      </c>
      <c r="H12" s="71">
        <v>7480.1433218000002</v>
      </c>
      <c r="I12" s="53">
        <v>220633.74327700003</v>
      </c>
      <c r="J12" s="53"/>
    </row>
    <row r="13" spans="1:10" ht="10.7" customHeight="1" x14ac:dyDescent="0.2">
      <c r="A13" s="51">
        <v>2010</v>
      </c>
      <c r="B13" s="53">
        <v>249701.3693779537</v>
      </c>
      <c r="C13" s="53">
        <v>131857.24503375372</v>
      </c>
      <c r="D13" s="53">
        <v>117844.1243442</v>
      </c>
      <c r="E13" s="53">
        <v>63485.893278024581</v>
      </c>
      <c r="F13" s="53">
        <v>42965.701971600007</v>
      </c>
      <c r="G13" s="53">
        <v>3890.2044126343799</v>
      </c>
      <c r="H13" s="53">
        <v>5775.4526238947365</v>
      </c>
      <c r="I13" s="53">
        <v>219515.52103500001</v>
      </c>
      <c r="J13" s="53"/>
    </row>
    <row r="14" spans="1:10" ht="10.7" customHeight="1" x14ac:dyDescent="0.2">
      <c r="A14" s="51" t="s">
        <v>606</v>
      </c>
      <c r="B14" s="53">
        <v>232440.71548699221</v>
      </c>
      <c r="C14" s="53">
        <v>125792.28233008657</v>
      </c>
      <c r="D14" s="53">
        <v>106648.43315690571</v>
      </c>
      <c r="E14" s="53">
        <v>66021.667328633062</v>
      </c>
      <c r="F14" s="53">
        <v>46786.702257475969</v>
      </c>
      <c r="G14" s="53">
        <v>4799.5443399668438</v>
      </c>
      <c r="H14" s="71">
        <v>3976.4567295385086</v>
      </c>
      <c r="I14" s="53">
        <v>208406.20607586834</v>
      </c>
      <c r="J14" s="53"/>
    </row>
    <row r="15" spans="1:10" ht="10.7" customHeight="1" x14ac:dyDescent="0.2">
      <c r="A15" s="51" t="s">
        <v>607</v>
      </c>
      <c r="B15" s="53">
        <v>238863.01267168319</v>
      </c>
      <c r="C15" s="53">
        <v>133389.44111042831</v>
      </c>
      <c r="D15" s="53">
        <v>105473.57156125488</v>
      </c>
      <c r="E15" s="53">
        <v>68617.17689362423</v>
      </c>
      <c r="F15" s="53">
        <v>48191.137722418265</v>
      </c>
      <c r="G15" s="53">
        <v>5135.8846704741009</v>
      </c>
      <c r="H15" s="71">
        <v>4172.3956581099947</v>
      </c>
      <c r="I15" s="53">
        <v>209619.23957589309</v>
      </c>
      <c r="J15" s="53"/>
    </row>
    <row r="16" spans="1:10" ht="10.7" customHeight="1" x14ac:dyDescent="0.2">
      <c r="A16" s="51" t="s">
        <v>608</v>
      </c>
      <c r="B16" s="53">
        <v>240846.92084932147</v>
      </c>
      <c r="C16" s="53">
        <v>138315.18298455933</v>
      </c>
      <c r="D16" s="53">
        <v>102531.7378647622</v>
      </c>
      <c r="E16" s="53">
        <v>75199.993696479039</v>
      </c>
      <c r="F16" s="53">
        <v>52167.907049293266</v>
      </c>
      <c r="G16" s="53">
        <v>5967.0978603163448</v>
      </c>
      <c r="H16" s="71">
        <v>4163.5412788396716</v>
      </c>
      <c r="I16" s="53">
        <v>208303.28501097977</v>
      </c>
      <c r="J16" s="53"/>
    </row>
    <row r="17" spans="1:31" ht="10.7" customHeight="1" x14ac:dyDescent="0.2">
      <c r="A17" s="51" t="s">
        <v>609</v>
      </c>
      <c r="B17" s="53">
        <v>208152.52587175276</v>
      </c>
      <c r="C17" s="53">
        <v>134924.8905216998</v>
      </c>
      <c r="D17" s="53">
        <v>102560.46982863988</v>
      </c>
      <c r="E17" s="53">
        <v>69564.901225066467</v>
      </c>
      <c r="F17" s="53">
        <v>51593.259449978912</v>
      </c>
      <c r="G17" s="53">
        <v>8184.1749576648108</v>
      </c>
      <c r="H17" s="71">
        <v>3677.1529358345324</v>
      </c>
      <c r="I17" s="53">
        <v>208152.52587175276</v>
      </c>
    </row>
    <row r="18" spans="1:31" ht="10.7" customHeight="1" x14ac:dyDescent="0.2">
      <c r="A18" s="51" t="s">
        <v>610</v>
      </c>
      <c r="B18" s="53">
        <v>232804.03640473349</v>
      </c>
      <c r="C18" s="53">
        <v>130785.97046909557</v>
      </c>
      <c r="D18" s="53">
        <v>102018.06593563792</v>
      </c>
      <c r="E18" s="53">
        <v>67458.48608984887</v>
      </c>
      <c r="F18" s="53">
        <v>51327.93453000619</v>
      </c>
      <c r="G18" s="53">
        <v>5149.5846535780638</v>
      </c>
      <c r="H18" s="71">
        <v>3822.6896119926096</v>
      </c>
      <c r="I18" s="53">
        <v>207760.18010124739</v>
      </c>
    </row>
    <row r="19" spans="1:31" ht="10.7" customHeight="1" x14ac:dyDescent="0.2">
      <c r="A19" s="51">
        <v>2020</v>
      </c>
      <c r="B19" s="53">
        <v>228402.9687434285</v>
      </c>
      <c r="C19" s="53">
        <v>134452.66669974514</v>
      </c>
      <c r="D19" s="53">
        <v>93950.302043683419</v>
      </c>
      <c r="E19" s="53">
        <v>72973.257391156381</v>
      </c>
      <c r="F19" s="53">
        <v>54845.702316459385</v>
      </c>
      <c r="G19" s="53">
        <v>3224.1958543003157</v>
      </c>
      <c r="H19" s="71">
        <v>3866.8403947554525</v>
      </c>
      <c r="I19" s="53">
        <v>201357.03381967582</v>
      </c>
    </row>
    <row r="20" spans="1:31" ht="10.7" customHeight="1" x14ac:dyDescent="0.2">
      <c r="A20" s="51">
        <v>2021</v>
      </c>
      <c r="B20" s="53">
        <v>234770</v>
      </c>
      <c r="C20" s="53">
        <v>142074</v>
      </c>
      <c r="D20" s="53">
        <v>92696</v>
      </c>
      <c r="E20" s="53">
        <v>69868</v>
      </c>
      <c r="F20" s="53">
        <v>49681.724949288211</v>
      </c>
      <c r="G20" s="53">
        <v>5686.85423341769</v>
      </c>
      <c r="H20" s="71">
        <v>3889.5305122941172</v>
      </c>
      <c r="I20" s="53">
        <v>205725.86729655403</v>
      </c>
    </row>
    <row r="21" spans="1:31" ht="10.7" customHeight="1" x14ac:dyDescent="0.2">
      <c r="A21" s="51">
        <v>2022</v>
      </c>
      <c r="B21" s="53">
        <v>230476.07585257746</v>
      </c>
      <c r="C21" s="53">
        <v>140979.6179300092</v>
      </c>
      <c r="D21" s="53">
        <v>89496.48026256822</v>
      </c>
      <c r="E21" s="53">
        <v>69908.550100700246</v>
      </c>
      <c r="F21" s="53">
        <v>50660.112299328226</v>
      </c>
      <c r="G21" s="53">
        <v>7630.3356815750521</v>
      </c>
      <c r="H21" s="71">
        <v>3891.1267086535076</v>
      </c>
      <c r="I21" s="53">
        <v>201122.44253459686</v>
      </c>
    </row>
    <row r="22" spans="1:31" ht="10.7" customHeight="1" x14ac:dyDescent="0.2">
      <c r="A22" s="51">
        <v>2023</v>
      </c>
      <c r="B22" s="53">
        <v>219970.40242790076</v>
      </c>
      <c r="C22" s="53">
        <v>134780.60552955812</v>
      </c>
      <c r="D22" s="53">
        <v>85189.897588342646</v>
      </c>
      <c r="E22" s="53">
        <v>70037.011904300845</v>
      </c>
      <c r="F22" s="53">
        <v>54504.116569108708</v>
      </c>
      <c r="G22" s="53">
        <v>6685.262904567915</v>
      </c>
      <c r="H22" s="71">
        <v>3807.6774742909074</v>
      </c>
      <c r="I22" s="53">
        <v>194976.77071384975</v>
      </c>
      <c r="Y22" s="760">
        <v>1120.5325</v>
      </c>
      <c r="Z22" s="760">
        <v>3249.9854388579647</v>
      </c>
      <c r="AA22" s="760">
        <v>160.10190950226246</v>
      </c>
      <c r="AB22" s="760">
        <v>6394.4858571428585</v>
      </c>
      <c r="AC22" s="760">
        <v>1066.5160000000001</v>
      </c>
      <c r="AD22" s="760">
        <v>1651.8736602174974</v>
      </c>
      <c r="AE22" s="760">
        <f>SUM(K22:AD22)</f>
        <v>13643.495365720582</v>
      </c>
    </row>
    <row r="23" spans="1:31" ht="10.7" customHeight="1" x14ac:dyDescent="0.2">
      <c r="A23" s="48"/>
      <c r="B23" s="748"/>
      <c r="C23" s="53"/>
      <c r="D23" s="53"/>
      <c r="E23" s="53"/>
      <c r="F23" s="53"/>
      <c r="G23" s="53"/>
      <c r="H23" s="71"/>
      <c r="I23" s="53"/>
    </row>
    <row r="24" spans="1:31" ht="12.75" x14ac:dyDescent="0.2">
      <c r="A24" s="1067" t="s">
        <v>191</v>
      </c>
      <c r="B24" s="1066"/>
      <c r="C24" s="1066"/>
      <c r="D24" s="1066"/>
      <c r="E24" s="1066"/>
      <c r="F24" s="1066"/>
      <c r="G24" s="1066"/>
      <c r="H24" s="1066"/>
      <c r="I24" s="1066"/>
    </row>
    <row r="25" spans="1:31" ht="10.7" customHeight="1" x14ac:dyDescent="0.2">
      <c r="A25" s="48"/>
      <c r="H25" s="72"/>
    </row>
    <row r="26" spans="1:31" ht="10.7" customHeight="1" x14ac:dyDescent="0.2">
      <c r="A26" s="51">
        <v>1990</v>
      </c>
      <c r="B26" s="55">
        <v>100</v>
      </c>
      <c r="C26" s="55">
        <v>40.746799952612783</v>
      </c>
      <c r="D26" s="73">
        <v>59.25320004738721</v>
      </c>
      <c r="E26" s="782" t="s">
        <v>29</v>
      </c>
      <c r="F26" s="782" t="s">
        <v>30</v>
      </c>
      <c r="G26" s="782" t="s">
        <v>31</v>
      </c>
      <c r="H26" s="782" t="s">
        <v>32</v>
      </c>
      <c r="I26" s="782" t="s">
        <v>33</v>
      </c>
    </row>
    <row r="27" spans="1:31" ht="10.7" customHeight="1" x14ac:dyDescent="0.2">
      <c r="A27" s="51">
        <v>2000</v>
      </c>
      <c r="B27" s="55">
        <v>100</v>
      </c>
      <c r="C27" s="55">
        <v>41.221737468013295</v>
      </c>
      <c r="D27" s="73">
        <v>58.778262531986712</v>
      </c>
      <c r="E27" s="782" t="s">
        <v>29</v>
      </c>
      <c r="F27" s="782" t="s">
        <v>30</v>
      </c>
      <c r="G27" s="782" t="s">
        <v>31</v>
      </c>
      <c r="H27" s="782" t="s">
        <v>32</v>
      </c>
      <c r="I27" s="782" t="s">
        <v>33</v>
      </c>
    </row>
    <row r="28" spans="1:31" ht="10.35" customHeight="1" x14ac:dyDescent="0.2">
      <c r="A28" s="51">
        <v>2005</v>
      </c>
      <c r="B28" s="55">
        <v>100</v>
      </c>
      <c r="C28" s="55">
        <v>50.158800722415009</v>
      </c>
      <c r="D28" s="55">
        <v>49.841199277584998</v>
      </c>
      <c r="E28" s="782" t="s">
        <v>29</v>
      </c>
      <c r="F28" s="782" t="s">
        <v>30</v>
      </c>
      <c r="G28" s="782" t="s">
        <v>31</v>
      </c>
      <c r="H28" s="782" t="s">
        <v>32</v>
      </c>
      <c r="I28" s="782" t="s">
        <v>33</v>
      </c>
    </row>
    <row r="29" spans="1:31" ht="10.7" customHeight="1" x14ac:dyDescent="0.2">
      <c r="A29" s="51">
        <v>2010</v>
      </c>
      <c r="B29" s="55">
        <v>100</v>
      </c>
      <c r="C29" s="55">
        <v>52.805975939271512</v>
      </c>
      <c r="D29" s="55">
        <v>47.194024060728495</v>
      </c>
      <c r="E29" s="782" t="s">
        <v>29</v>
      </c>
      <c r="F29" s="782" t="s">
        <v>30</v>
      </c>
      <c r="G29" s="782" t="s">
        <v>31</v>
      </c>
      <c r="H29" s="782" t="s">
        <v>32</v>
      </c>
      <c r="I29" s="782" t="s">
        <v>33</v>
      </c>
    </row>
    <row r="30" spans="1:31" ht="10.7" customHeight="1" x14ac:dyDescent="0.2">
      <c r="A30" s="51" t="s">
        <v>606</v>
      </c>
      <c r="B30" s="55">
        <v>100</v>
      </c>
      <c r="C30" s="55">
        <v>54.899836275049886</v>
      </c>
      <c r="D30" s="55">
        <v>45.10016372495015</v>
      </c>
      <c r="E30" s="782" t="s">
        <v>29</v>
      </c>
      <c r="F30" s="782" t="s">
        <v>30</v>
      </c>
      <c r="G30" s="782" t="s">
        <v>31</v>
      </c>
      <c r="H30" s="782" t="s">
        <v>32</v>
      </c>
      <c r="I30" s="782" t="s">
        <v>33</v>
      </c>
    </row>
    <row r="31" spans="1:31" ht="10.7" customHeight="1" x14ac:dyDescent="0.2">
      <c r="A31" s="51" t="s">
        <v>607</v>
      </c>
      <c r="B31" s="55">
        <v>100</v>
      </c>
      <c r="C31" s="55">
        <v>56.83036927158097</v>
      </c>
      <c r="D31" s="55">
        <v>43.169630728419037</v>
      </c>
      <c r="E31" s="782" t="s">
        <v>29</v>
      </c>
      <c r="F31" s="782" t="s">
        <v>30</v>
      </c>
      <c r="G31" s="782" t="s">
        <v>31</v>
      </c>
      <c r="H31" s="782" t="s">
        <v>32</v>
      </c>
      <c r="I31" s="782" t="s">
        <v>33</v>
      </c>
    </row>
    <row r="32" spans="1:31" ht="10.7" customHeight="1" x14ac:dyDescent="0.2">
      <c r="A32" s="51" t="s">
        <v>608</v>
      </c>
      <c r="B32" s="55">
        <v>100</v>
      </c>
      <c r="C32" s="55">
        <v>58.458646791724512</v>
      </c>
      <c r="D32" s="55">
        <v>41.541353208275481</v>
      </c>
      <c r="E32" s="782" t="s">
        <v>29</v>
      </c>
      <c r="F32" s="782" t="s">
        <v>30</v>
      </c>
      <c r="G32" s="782" t="s">
        <v>31</v>
      </c>
      <c r="H32" s="782" t="s">
        <v>32</v>
      </c>
      <c r="I32" s="782" t="s">
        <v>33</v>
      </c>
    </row>
    <row r="33" spans="1:10" ht="10.7" customHeight="1" x14ac:dyDescent="0.2">
      <c r="A33" s="51" t="s">
        <v>609</v>
      </c>
      <c r="B33" s="55">
        <v>100</v>
      </c>
      <c r="C33" s="55">
        <v>56.94338242305431</v>
      </c>
      <c r="D33" s="55">
        <v>43.056617576945769</v>
      </c>
      <c r="E33" s="782" t="s">
        <v>29</v>
      </c>
      <c r="F33" s="782" t="s">
        <v>30</v>
      </c>
      <c r="G33" s="782" t="s">
        <v>31</v>
      </c>
      <c r="H33" s="782" t="s">
        <v>32</v>
      </c>
      <c r="I33" s="782" t="s">
        <v>33</v>
      </c>
    </row>
    <row r="34" spans="1:10" ht="10.7" customHeight="1" x14ac:dyDescent="0.2">
      <c r="A34" s="51" t="s">
        <v>610</v>
      </c>
      <c r="B34" s="55">
        <v>100</v>
      </c>
      <c r="C34" s="55">
        <v>56.178566526966101</v>
      </c>
      <c r="D34" s="55">
        <v>43.821433473033906</v>
      </c>
      <c r="E34" s="782" t="s">
        <v>29</v>
      </c>
      <c r="F34" s="782" t="s">
        <v>30</v>
      </c>
      <c r="G34" s="782" t="s">
        <v>31</v>
      </c>
      <c r="H34" s="782" t="s">
        <v>32</v>
      </c>
      <c r="I34" s="782" t="s">
        <v>33</v>
      </c>
    </row>
    <row r="35" spans="1:10" ht="10.7" customHeight="1" x14ac:dyDescent="0.2">
      <c r="A35" s="51">
        <v>2020</v>
      </c>
      <c r="B35" s="55">
        <v>100</v>
      </c>
      <c r="C35" s="55">
        <v>58.86642692931877</v>
      </c>
      <c r="D35" s="55">
        <v>41.133573070681251</v>
      </c>
      <c r="E35" s="782" t="s">
        <v>29</v>
      </c>
      <c r="F35" s="782" t="s">
        <v>30</v>
      </c>
      <c r="G35" s="782" t="s">
        <v>31</v>
      </c>
      <c r="H35" s="782" t="s">
        <v>32</v>
      </c>
      <c r="I35" s="782" t="s">
        <v>33</v>
      </c>
    </row>
    <row r="36" spans="1:10" ht="10.7" customHeight="1" x14ac:dyDescent="0.2">
      <c r="A36" s="51">
        <v>2021</v>
      </c>
      <c r="B36" s="55">
        <v>100</v>
      </c>
      <c r="C36" s="55">
        <v>60.516249946756396</v>
      </c>
      <c r="D36" s="55">
        <v>39.5</v>
      </c>
      <c r="E36" s="782" t="s">
        <v>29</v>
      </c>
      <c r="F36" s="782" t="s">
        <v>30</v>
      </c>
      <c r="G36" s="782" t="s">
        <v>31</v>
      </c>
      <c r="H36" s="782" t="s">
        <v>32</v>
      </c>
      <c r="I36" s="782" t="s">
        <v>33</v>
      </c>
    </row>
    <row r="37" spans="1:10" ht="10.7" customHeight="1" x14ac:dyDescent="0.2">
      <c r="A37" s="51">
        <v>2022</v>
      </c>
      <c r="B37" s="55">
        <v>100</v>
      </c>
      <c r="C37" s="55">
        <v>60.050099216258126</v>
      </c>
      <c r="D37" s="55">
        <v>38.120918457455474</v>
      </c>
      <c r="E37" s="782" t="s">
        <v>29</v>
      </c>
      <c r="F37" s="782" t="s">
        <v>30</v>
      </c>
      <c r="G37" s="782" t="s">
        <v>31</v>
      </c>
      <c r="H37" s="782" t="s">
        <v>32</v>
      </c>
      <c r="I37" s="782" t="s">
        <v>33</v>
      </c>
    </row>
    <row r="38" spans="1:10" ht="10.7" customHeight="1" x14ac:dyDescent="0.2">
      <c r="A38" s="51">
        <v>2023</v>
      </c>
      <c r="B38" s="55">
        <v>100</v>
      </c>
      <c r="C38" s="55">
        <v>61.272154818071435</v>
      </c>
      <c r="D38" s="55">
        <v>38.72789095626861</v>
      </c>
      <c r="E38" s="782" t="s">
        <v>29</v>
      </c>
      <c r="F38" s="782" t="s">
        <v>30</v>
      </c>
      <c r="G38" s="782" t="s">
        <v>31</v>
      </c>
      <c r="H38" s="782" t="s">
        <v>32</v>
      </c>
      <c r="I38" s="782" t="s">
        <v>33</v>
      </c>
    </row>
    <row r="39" spans="1:10" ht="10.7" customHeight="1" x14ac:dyDescent="0.2">
      <c r="A39" s="48"/>
      <c r="B39" s="748"/>
      <c r="C39" s="55"/>
      <c r="D39" s="55"/>
      <c r="E39" s="55"/>
      <c r="F39" s="55"/>
      <c r="G39" s="55"/>
      <c r="H39" s="55"/>
      <c r="I39" s="55"/>
    </row>
    <row r="40" spans="1:10" ht="12.75" x14ac:dyDescent="0.2">
      <c r="A40" s="1067" t="s">
        <v>95</v>
      </c>
      <c r="B40" s="1066"/>
      <c r="C40" s="1066"/>
      <c r="D40" s="1066"/>
      <c r="E40" s="1066"/>
      <c r="F40" s="1066"/>
      <c r="G40" s="1066"/>
      <c r="H40" s="1066"/>
      <c r="I40" s="1066"/>
    </row>
    <row r="41" spans="1:10" ht="10.7" customHeight="1" x14ac:dyDescent="0.2">
      <c r="H41" s="72"/>
    </row>
    <row r="42" spans="1:10" ht="10.7" customHeight="1" x14ac:dyDescent="0.2">
      <c r="A42" s="51">
        <v>1990</v>
      </c>
      <c r="B42" s="55">
        <v>100</v>
      </c>
      <c r="C42" s="55">
        <v>100</v>
      </c>
      <c r="D42" s="55">
        <v>100</v>
      </c>
      <c r="E42" s="55">
        <v>100</v>
      </c>
      <c r="F42" s="55">
        <v>100</v>
      </c>
      <c r="G42" s="55">
        <v>100</v>
      </c>
      <c r="H42" s="55">
        <v>100</v>
      </c>
      <c r="I42" s="55">
        <v>100</v>
      </c>
    </row>
    <row r="43" spans="1:10" ht="10.7" customHeight="1" x14ac:dyDescent="0.2">
      <c r="A43" s="51">
        <v>2000</v>
      </c>
      <c r="B43" s="55">
        <v>63.122431482706553</v>
      </c>
      <c r="C43" s="55">
        <v>63.939981860600014</v>
      </c>
      <c r="D43" s="73">
        <v>62.561734563737673</v>
      </c>
      <c r="E43" s="55">
        <v>29.986864640721066</v>
      </c>
      <c r="F43" s="55">
        <v>33.422338368991475</v>
      </c>
      <c r="G43" s="55">
        <v>57.558713333186759</v>
      </c>
      <c r="H43" s="57">
        <v>2551.4666555555555</v>
      </c>
      <c r="I43" s="55">
        <v>66.476714342258674</v>
      </c>
      <c r="J43" s="654"/>
    </row>
    <row r="44" spans="1:10" ht="10.7" customHeight="1" x14ac:dyDescent="0.2">
      <c r="A44" s="51">
        <v>2005</v>
      </c>
      <c r="B44" s="55">
        <v>70.016383497709327</v>
      </c>
      <c r="C44" s="55">
        <v>86.299705754148718</v>
      </c>
      <c r="D44" s="55">
        <v>58.843226214195809</v>
      </c>
      <c r="E44" s="55">
        <v>44.238806874830132</v>
      </c>
      <c r="F44" s="55">
        <v>43.845254971694835</v>
      </c>
      <c r="G44" s="55">
        <v>40.292917699042931</v>
      </c>
      <c r="H44" s="57">
        <v>3463.0293156481484</v>
      </c>
      <c r="I44" s="55">
        <v>71.650616463806713</v>
      </c>
      <c r="J44" s="654"/>
    </row>
    <row r="45" spans="1:10" ht="10.7" customHeight="1" x14ac:dyDescent="0.2">
      <c r="A45" s="51">
        <v>2010</v>
      </c>
      <c r="B45" s="55">
        <v>70.340395328869462</v>
      </c>
      <c r="C45" s="55">
        <v>91.274691637768896</v>
      </c>
      <c r="D45" s="55">
        <v>55.975777142219286</v>
      </c>
      <c r="E45" s="55">
        <v>51.068159591705474</v>
      </c>
      <c r="F45" s="55">
        <v>48.355938428190385</v>
      </c>
      <c r="G45" s="55">
        <v>35.634372195973071</v>
      </c>
      <c r="H45" s="57">
        <v>2673.8206592105262</v>
      </c>
      <c r="I45" s="55">
        <v>71.287474762121263</v>
      </c>
      <c r="J45" s="654"/>
    </row>
    <row r="46" spans="1:10" ht="10.7" customHeight="1" x14ac:dyDescent="0.2">
      <c r="A46" s="51" t="s">
        <v>606</v>
      </c>
      <c r="B46" s="55">
        <v>65.894128213218664</v>
      </c>
      <c r="C46" s="195">
        <v>88.895599266309318</v>
      </c>
      <c r="D46" s="195">
        <v>50.111009576923252</v>
      </c>
      <c r="E46" s="195">
        <v>53.818703033013392</v>
      </c>
      <c r="F46" s="195">
        <v>53.330388828149822</v>
      </c>
      <c r="G46" s="195">
        <v>36.352208314730106</v>
      </c>
      <c r="H46" s="195">
        <v>1840.9521896011615</v>
      </c>
      <c r="I46" s="195">
        <v>66.99040595246754</v>
      </c>
      <c r="J46" s="654"/>
    </row>
    <row r="47" spans="1:10" ht="10.7" customHeight="1" x14ac:dyDescent="0.2">
      <c r="A47" s="51" t="s">
        <v>607</v>
      </c>
      <c r="B47" s="55">
        <v>68.077458206355857</v>
      </c>
      <c r="C47" s="195">
        <v>95.070615656853562</v>
      </c>
      <c r="D47" s="55">
        <v>49.555285591177785</v>
      </c>
      <c r="E47" s="55">
        <v>55.727926780405177</v>
      </c>
      <c r="F47" s="55">
        <v>54.789015707312373</v>
      </c>
      <c r="G47" s="195">
        <v>39.324664414820255</v>
      </c>
      <c r="H47" s="195">
        <v>1931.6646565324049</v>
      </c>
      <c r="I47" s="55">
        <v>68.984032640917448</v>
      </c>
      <c r="J47" s="654"/>
    </row>
    <row r="48" spans="1:10" ht="10.7" customHeight="1" x14ac:dyDescent="0.2">
      <c r="A48" s="51" t="s">
        <v>608</v>
      </c>
      <c r="B48" s="55">
        <v>68.653751723611876</v>
      </c>
      <c r="C48" s="195">
        <v>98.622391430863388</v>
      </c>
      <c r="D48" s="55">
        <v>48.089828922084067</v>
      </c>
      <c r="E48" s="55">
        <v>61.342735537945281</v>
      </c>
      <c r="F48" s="55">
        <v>59.409358096286304</v>
      </c>
      <c r="G48" s="195">
        <v>45.415823682133649</v>
      </c>
      <c r="H48" s="195">
        <v>1927.5654068702186</v>
      </c>
      <c r="I48" s="55">
        <v>68.492567103242123</v>
      </c>
      <c r="J48" s="654"/>
    </row>
    <row r="49" spans="1:12" ht="10.7" customHeight="1" x14ac:dyDescent="0.2">
      <c r="A49" s="51" t="s">
        <v>609</v>
      </c>
      <c r="B49" s="55">
        <v>67.100224426530232</v>
      </c>
      <c r="C49" s="195">
        <v>93.892246309133199</v>
      </c>
      <c r="D49" s="55">
        <v>48.716064841393205</v>
      </c>
      <c r="E49" s="55">
        <v>56.66130113132759</v>
      </c>
      <c r="F49" s="55">
        <v>58.628740323882035</v>
      </c>
      <c r="G49" s="195">
        <v>71.934604904632153</v>
      </c>
      <c r="H49" s="195">
        <v>1702.3856184419121</v>
      </c>
      <c r="I49" s="55">
        <v>67.544514620775104</v>
      </c>
      <c r="J49" s="654"/>
    </row>
    <row r="50" spans="1:12" ht="10.7" customHeight="1" x14ac:dyDescent="0.2">
      <c r="A50" s="51" t="s">
        <v>610</v>
      </c>
      <c r="B50" s="55">
        <v>65.580449140745785</v>
      </c>
      <c r="C50" s="195">
        <v>90.53313014432554</v>
      </c>
      <c r="D50" s="55">
        <v>48.458423829550568</v>
      </c>
      <c r="E50" s="55">
        <v>54.261974010496196</v>
      </c>
      <c r="F50" s="55">
        <v>57.767249873393347</v>
      </c>
      <c r="G50" s="55">
        <v>45.263115527626475</v>
      </c>
      <c r="H50" s="195">
        <v>1769.7637092558377</v>
      </c>
      <c r="I50" s="55">
        <v>67.469938005795925</v>
      </c>
      <c r="J50" s="654"/>
    </row>
    <row r="51" spans="1:12" ht="10.7" customHeight="1" x14ac:dyDescent="0.2">
      <c r="A51" s="51">
        <v>2020</v>
      </c>
      <c r="B51" s="55">
        <v>64.340676848200943</v>
      </c>
      <c r="C51" s="195">
        <v>93.071303664455101</v>
      </c>
      <c r="D51" s="55">
        <v>44.626248435442214</v>
      </c>
      <c r="E51" s="55">
        <v>58.697922611934025</v>
      </c>
      <c r="F51" s="55">
        <v>61.726337114626837</v>
      </c>
      <c r="G51" s="195">
        <v>28.339596152767122</v>
      </c>
      <c r="H51" s="195">
        <v>1790.2038864608578</v>
      </c>
      <c r="I51" s="55">
        <v>65.390521813293873</v>
      </c>
      <c r="J51" s="654"/>
    </row>
    <row r="52" spans="1:12" ht="10.7" customHeight="1" x14ac:dyDescent="0.2">
      <c r="A52" s="51">
        <v>2021</v>
      </c>
      <c r="B52" s="55">
        <v>66.134257303022622</v>
      </c>
      <c r="C52" s="55">
        <v>98.346970137475594</v>
      </c>
      <c r="D52" s="55">
        <v>44.030456901015071</v>
      </c>
      <c r="E52" s="55">
        <v>56.200128700128701</v>
      </c>
      <c r="F52" s="195">
        <v>55.914516053805961</v>
      </c>
      <c r="G52" s="195">
        <v>49.985534265779116</v>
      </c>
      <c r="H52" s="195">
        <v>1800.7085705065358</v>
      </c>
      <c r="I52" s="55">
        <v>66.809296689687287</v>
      </c>
      <c r="J52" s="654"/>
    </row>
    <row r="53" spans="1:12" ht="10.7" customHeight="1" x14ac:dyDescent="0.2">
      <c r="A53" s="51">
        <v>2022</v>
      </c>
      <c r="B53" s="55">
        <v>64.924667132194557</v>
      </c>
      <c r="C53" s="55">
        <v>97.589413084416108</v>
      </c>
      <c r="D53" s="55">
        <v>42.510689964977516</v>
      </c>
      <c r="E53" s="55">
        <v>56.232746219996976</v>
      </c>
      <c r="F53" s="55">
        <v>57.015646403979858</v>
      </c>
      <c r="G53" s="55">
        <v>67.068081933506647</v>
      </c>
      <c r="H53" s="195">
        <v>1801.4475503025499</v>
      </c>
      <c r="I53" s="55">
        <v>65.314338497254852</v>
      </c>
      <c r="J53" s="654"/>
    </row>
    <row r="54" spans="1:12" ht="10.7" customHeight="1" x14ac:dyDescent="0.2">
      <c r="A54" s="51">
        <v>2023</v>
      </c>
      <c r="B54" s="55">
        <v>61.965239141356307</v>
      </c>
      <c r="C54" s="55">
        <v>93.298310648861374</v>
      </c>
      <c r="D54" s="55">
        <v>40.46506984298577</v>
      </c>
      <c r="E54" s="55">
        <v>56.33607778659978</v>
      </c>
      <c r="F54" s="55">
        <v>61.341897931537162</v>
      </c>
      <c r="G54" s="55">
        <v>58.761210376794537</v>
      </c>
      <c r="H54" s="195">
        <v>1762.8136455050499</v>
      </c>
      <c r="I54" s="55">
        <v>63.318536912236468</v>
      </c>
      <c r="J54" s="654"/>
    </row>
    <row r="55" spans="1:12" ht="10.5" customHeight="1" x14ac:dyDescent="0.2">
      <c r="A55" s="48"/>
      <c r="B55" s="749"/>
      <c r="C55" s="55"/>
      <c r="D55" s="73"/>
      <c r="E55" s="55"/>
      <c r="F55" s="55"/>
      <c r="G55" s="55"/>
      <c r="H55" s="57"/>
      <c r="I55" s="55"/>
    </row>
    <row r="56" spans="1:12" ht="10.7" customHeight="1" x14ac:dyDescent="0.2">
      <c r="A56" s="1067" t="s">
        <v>96</v>
      </c>
      <c r="B56" s="1066"/>
      <c r="C56" s="1066"/>
      <c r="D56" s="1066"/>
      <c r="E56" s="1066"/>
      <c r="F56" s="1066"/>
      <c r="G56" s="1066"/>
      <c r="H56" s="1066"/>
      <c r="I56" s="1066"/>
    </row>
    <row r="57" spans="1:12" ht="10.7" customHeight="1" x14ac:dyDescent="0.2"/>
    <row r="58" spans="1:12" ht="10.7" customHeight="1" x14ac:dyDescent="0.2">
      <c r="A58" s="51">
        <v>1990</v>
      </c>
      <c r="B58" s="56" t="s">
        <v>192</v>
      </c>
      <c r="C58" s="56" t="s">
        <v>192</v>
      </c>
      <c r="D58" s="56" t="s">
        <v>192</v>
      </c>
      <c r="E58" s="56" t="s">
        <v>192</v>
      </c>
      <c r="F58" s="56" t="s">
        <v>192</v>
      </c>
      <c r="G58" s="56" t="s">
        <v>192</v>
      </c>
      <c r="H58" s="56" t="s">
        <v>192</v>
      </c>
      <c r="I58" s="56" t="s">
        <v>192</v>
      </c>
      <c r="L58" s="777"/>
    </row>
    <row r="59" spans="1:12" ht="10.7" customHeight="1" x14ac:dyDescent="0.2">
      <c r="A59" s="51">
        <v>2000</v>
      </c>
      <c r="B59" s="840">
        <v>-1.6649619807526932</v>
      </c>
      <c r="C59" s="840">
        <v>-7.2657543810294101E-2</v>
      </c>
      <c r="D59" s="840">
        <v>-2.751720969260333</v>
      </c>
      <c r="E59" s="840">
        <v>-2.4409503691706931</v>
      </c>
      <c r="F59" s="840">
        <v>-2.2633120541909761</v>
      </c>
      <c r="G59" s="840">
        <v>-8.7769252838753005</v>
      </c>
      <c r="H59" s="840">
        <v>-23.351961159712985</v>
      </c>
      <c r="I59" s="840">
        <v>-0.61411546076725188</v>
      </c>
      <c r="L59" s="777"/>
    </row>
    <row r="60" spans="1:12" ht="10.7" customHeight="1" x14ac:dyDescent="0.2">
      <c r="A60" s="51">
        <v>2005</v>
      </c>
      <c r="B60" s="840">
        <v>0.55587224966839699</v>
      </c>
      <c r="C60" s="840">
        <v>1.5914622155983835</v>
      </c>
      <c r="D60" s="840">
        <v>-0.46521805447781617</v>
      </c>
      <c r="E60" s="840">
        <v>6.0213546734017456</v>
      </c>
      <c r="F60" s="840">
        <v>8.9399955866771279</v>
      </c>
      <c r="G60" s="840">
        <v>9.0857885093208068</v>
      </c>
      <c r="H60" s="840">
        <v>31.755921061757533</v>
      </c>
      <c r="I60" s="840">
        <v>-0.33914691846776179</v>
      </c>
      <c r="L60" s="779"/>
    </row>
    <row r="61" spans="1:12" ht="10.7" customHeight="1" x14ac:dyDescent="0.2">
      <c r="A61" s="51">
        <v>2010</v>
      </c>
      <c r="B61" s="840">
        <v>4.0761746713972968</v>
      </c>
      <c r="C61" s="840">
        <v>6.0522343505017915</v>
      </c>
      <c r="D61" s="840">
        <v>1.9506492981471837</v>
      </c>
      <c r="E61" s="840">
        <v>-0.13826603516938007</v>
      </c>
      <c r="F61" s="840">
        <v>4.901968920806695</v>
      </c>
      <c r="G61" s="840">
        <v>-5.5392498909155847</v>
      </c>
      <c r="H61" s="840">
        <v>-21.304502755151034</v>
      </c>
      <c r="I61" s="840">
        <v>6.6393148691409749</v>
      </c>
      <c r="L61" s="777"/>
    </row>
    <row r="62" spans="1:12" ht="10.7" customHeight="1" x14ac:dyDescent="0.2">
      <c r="A62" s="51" t="s">
        <v>606</v>
      </c>
      <c r="B62" s="840">
        <v>0.85740306377315689</v>
      </c>
      <c r="C62" s="840">
        <v>4.0682371768631977</v>
      </c>
      <c r="D62" s="840">
        <v>-2.7933995779409742</v>
      </c>
      <c r="E62" s="840">
        <v>2.2470450707246248</v>
      </c>
      <c r="F62" s="840">
        <v>6.2593960663463459</v>
      </c>
      <c r="G62" s="840">
        <v>3.4644476944232636</v>
      </c>
      <c r="H62" s="840">
        <v>-9.3755403154543373</v>
      </c>
      <c r="I62" s="840">
        <v>1.7673314069941004</v>
      </c>
      <c r="L62" s="777"/>
    </row>
    <row r="63" spans="1:12" ht="10.7" customHeight="1" x14ac:dyDescent="0.2">
      <c r="A63" s="51" t="s">
        <v>607</v>
      </c>
      <c r="B63" s="840">
        <v>3.3133908169669199</v>
      </c>
      <c r="C63" s="840">
        <v>6.9463690458347767</v>
      </c>
      <c r="D63" s="840">
        <v>-1.108985810578011</v>
      </c>
      <c r="E63" s="840">
        <v>3.547509768529058</v>
      </c>
      <c r="F63" s="840">
        <v>2.735076400554258</v>
      </c>
      <c r="G63" s="840">
        <v>8.1768240167288404</v>
      </c>
      <c r="H63" s="840">
        <v>4.9274754360077218</v>
      </c>
      <c r="I63" s="840">
        <v>2.9759883674454155</v>
      </c>
      <c r="L63" s="777"/>
    </row>
    <row r="64" spans="1:12" ht="10.7" customHeight="1" x14ac:dyDescent="0.2">
      <c r="A64" s="51" t="s">
        <v>608</v>
      </c>
      <c r="B64" s="840">
        <v>0.84652619595338963</v>
      </c>
      <c r="C64" s="840">
        <v>3.7359343362512321</v>
      </c>
      <c r="D64" s="840">
        <v>-2.9572156665254057</v>
      </c>
      <c r="E64" s="840">
        <v>10.075395016335595</v>
      </c>
      <c r="F64" s="840">
        <v>8.4329720644302064</v>
      </c>
      <c r="G64" s="840">
        <v>15.489411945287515</v>
      </c>
      <c r="H64" s="840">
        <v>-0.21221331809970106</v>
      </c>
      <c r="I64" s="840">
        <v>-0.71243376019135063</v>
      </c>
      <c r="L64" s="777"/>
    </row>
    <row r="65" spans="1:12" ht="10.7" customHeight="1" x14ac:dyDescent="0.2">
      <c r="A65" s="51" t="s">
        <v>609</v>
      </c>
      <c r="B65" s="840">
        <v>-2.2628439933419426</v>
      </c>
      <c r="C65" s="840">
        <v>-4.7962182351318594</v>
      </c>
      <c r="D65" s="840">
        <v>1.3022211418630267</v>
      </c>
      <c r="E65" s="840">
        <v>-7.6316035885322568</v>
      </c>
      <c r="F65" s="840">
        <v>-1.3139643272009487</v>
      </c>
      <c r="G65" s="840">
        <v>58.391060807581155</v>
      </c>
      <c r="H65" s="840">
        <v>-11.682082881635125</v>
      </c>
      <c r="I65" s="840">
        <v>-1.3841684179218752</v>
      </c>
      <c r="L65" s="777"/>
    </row>
    <row r="66" spans="1:12" ht="10.7" customHeight="1" x14ac:dyDescent="0.2">
      <c r="A66" s="51" t="s">
        <v>610</v>
      </c>
      <c r="B66" s="840">
        <v>11.843003311989136</v>
      </c>
      <c r="C66" s="840">
        <v>-3.0675734007273974</v>
      </c>
      <c r="D66" s="840">
        <v>-0.52886252754908014</v>
      </c>
      <c r="E66" s="840">
        <v>-3.0279855187353917</v>
      </c>
      <c r="F66" s="840">
        <v>-0.51426275990560555</v>
      </c>
      <c r="G66" s="840">
        <v>-37.078756500002854</v>
      </c>
      <c r="H66" s="840">
        <v>3.9578630178743737</v>
      </c>
      <c r="I66" s="840">
        <v>-0.18848955536917344</v>
      </c>
      <c r="L66" s="777"/>
    </row>
    <row r="67" spans="1:12" ht="10.7" customHeight="1" x14ac:dyDescent="0.2">
      <c r="A67" s="51">
        <v>2020</v>
      </c>
      <c r="B67" s="840">
        <v>-1.8431086394888183</v>
      </c>
      <c r="C67" s="840">
        <v>2.8128001297738905</v>
      </c>
      <c r="D67" s="840">
        <v>-7.8172846135212382</v>
      </c>
      <c r="E67" s="840">
        <v>8.1750593898035362</v>
      </c>
      <c r="F67" s="840">
        <v>6.8535151836213402</v>
      </c>
      <c r="G67" s="840">
        <v>-36.663924281882245</v>
      </c>
      <c r="H67" s="840">
        <v>1.1549664567149733</v>
      </c>
      <c r="I67" s="840">
        <v>-3.0295711127709524</v>
      </c>
    </row>
    <row r="68" spans="1:12" ht="10.7" customHeight="1" x14ac:dyDescent="0.2">
      <c r="A68" s="51">
        <v>2021</v>
      </c>
      <c r="B68" s="840">
        <v>2.7876306913172186</v>
      </c>
      <c r="C68" s="840">
        <v>5.6684136412664401</v>
      </c>
      <c r="D68" s="840">
        <v>-1.3350697298452729</v>
      </c>
      <c r="E68" s="840">
        <v>-4.2553361356905839</v>
      </c>
      <c r="F68" s="840">
        <v>-9.4154640182653679</v>
      </c>
      <c r="G68" s="840">
        <v>76.380545426009718</v>
      </c>
      <c r="H68" s="840">
        <v>0.5867870204686767</v>
      </c>
      <c r="I68" s="840">
        <v>2.1696949910330261</v>
      </c>
    </row>
    <row r="69" spans="1:12" ht="10.7" customHeight="1" x14ac:dyDescent="0.2">
      <c r="A69" s="51">
        <v>2022</v>
      </c>
      <c r="B69" s="840">
        <v>-1.8289918419825995</v>
      </c>
      <c r="C69" s="840">
        <v>-0.77029017975898739</v>
      </c>
      <c r="D69" s="840">
        <v>-3.451626539906556</v>
      </c>
      <c r="E69" s="840">
        <v>5.8038158670981943E-2</v>
      </c>
      <c r="F69" s="840">
        <v>1.9693103470917777</v>
      </c>
      <c r="G69" s="840">
        <v>34.174982659778266</v>
      </c>
      <c r="H69" s="840">
        <v>4.1038278382060867E-2</v>
      </c>
      <c r="I69" s="840">
        <v>-2.2376499476953597</v>
      </c>
    </row>
    <row r="70" spans="1:12" ht="10.7" customHeight="1" x14ac:dyDescent="0.2">
      <c r="A70" s="51">
        <v>2023</v>
      </c>
      <c r="B70" s="840">
        <v>-4.5582490008188898</v>
      </c>
      <c r="C70" s="840">
        <v>-4.397098312132357</v>
      </c>
      <c r="D70" s="840">
        <v>-4.8120134575021893</v>
      </c>
      <c r="E70" s="840">
        <v>0.18375692732226412</v>
      </c>
      <c r="F70" s="840">
        <v>7.5878321134938744</v>
      </c>
      <c r="G70" s="840">
        <v>-12.385730018263828</v>
      </c>
      <c r="H70" s="840">
        <v>-2.1446033658327508</v>
      </c>
      <c r="I70" s="840">
        <v>-3.0556867464902382</v>
      </c>
    </row>
    <row r="71" spans="1:12" ht="8.25" customHeight="1" x14ac:dyDescent="0.2">
      <c r="B71" s="749"/>
    </row>
    <row r="72" spans="1:12" ht="10.7" customHeight="1" x14ac:dyDescent="0.2">
      <c r="A72" s="83" t="s">
        <v>611</v>
      </c>
    </row>
    <row r="73" spans="1:12" ht="9.75" customHeight="1" x14ac:dyDescent="0.2">
      <c r="A73" s="1065" t="s">
        <v>640</v>
      </c>
      <c r="B73" s="1076"/>
      <c r="C73" s="1076"/>
      <c r="D73" s="1076"/>
      <c r="E73" s="1076"/>
      <c r="F73" s="1076"/>
      <c r="G73" s="1076"/>
      <c r="H73" s="1076"/>
      <c r="I73" s="1076"/>
    </row>
    <row r="74" spans="1:12" ht="11.25" customHeight="1" x14ac:dyDescent="0.2">
      <c r="A74" s="1076"/>
      <c r="B74" s="1076"/>
      <c r="C74" s="1076"/>
      <c r="D74" s="1076"/>
      <c r="E74" s="1076"/>
      <c r="F74" s="1076"/>
      <c r="G74" s="1076"/>
      <c r="H74" s="1076"/>
      <c r="I74" s="1076"/>
    </row>
    <row r="91" spans="1:1" ht="11.25" customHeight="1" x14ac:dyDescent="0.2">
      <c r="A91" s="736"/>
    </row>
    <row r="95" spans="1:1" ht="11.25" customHeight="1" x14ac:dyDescent="0.2">
      <c r="A95" s="736"/>
    </row>
  </sheetData>
  <mergeCells count="9">
    <mergeCell ref="A73:I74"/>
    <mergeCell ref="A56:I56"/>
    <mergeCell ref="A4:A6"/>
    <mergeCell ref="A1:I1"/>
    <mergeCell ref="A8:I8"/>
    <mergeCell ref="A24:I24"/>
    <mergeCell ref="A40:I40"/>
    <mergeCell ref="C5:C6"/>
    <mergeCell ref="D5:D6"/>
  </mergeCells>
  <phoneticPr fontId="13" type="noConversion"/>
  <pageMargins left="0.78740157480314965" right="0.39370078740157483" top="0.98425196850393704" bottom="0.39370078740157483" header="0.51181102362204722" footer="0.51181102362204722"/>
  <pageSetup paperSize="9" scale="92" orientation="portrait" r:id="rId1"/>
  <headerFooter alignWithMargins="0">
    <oddHeader>&amp;C&amp;9- 14 -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IV78"/>
  <sheetViews>
    <sheetView zoomScaleNormal="100" zoomScaleSheetLayoutView="100" workbookViewId="0">
      <selection sqref="A1:E1"/>
    </sheetView>
  </sheetViews>
  <sheetFormatPr baseColWidth="10" defaultColWidth="11.42578125" defaultRowHeight="11.25" customHeight="1" x14ac:dyDescent="0.2"/>
  <cols>
    <col min="1" max="1" width="8.5703125" style="63" customWidth="1"/>
    <col min="2" max="2" width="14.85546875" style="38" customWidth="1"/>
    <col min="3" max="3" width="23.5703125" style="38" customWidth="1"/>
    <col min="4" max="4" width="18.42578125" style="38" customWidth="1"/>
    <col min="5" max="5" width="18.42578125" style="37" customWidth="1"/>
    <col min="6" max="6" width="11.42578125" style="37"/>
    <col min="7" max="7" width="14.28515625" style="37" customWidth="1"/>
    <col min="8" max="16384" width="11.42578125" style="37"/>
  </cols>
  <sheetData>
    <row r="1" spans="1:256" ht="12.75" x14ac:dyDescent="0.2">
      <c r="A1" s="1067" t="s">
        <v>218</v>
      </c>
      <c r="B1" s="1067"/>
      <c r="C1" s="1067"/>
      <c r="D1" s="1067"/>
      <c r="E1" s="1067"/>
    </row>
    <row r="2" spans="1:256" ht="5.25" customHeight="1" x14ac:dyDescent="0.2">
      <c r="A2" s="772"/>
      <c r="B2" s="40"/>
      <c r="C2" s="36"/>
      <c r="D2" s="36"/>
      <c r="E2" s="36"/>
    </row>
    <row r="3" spans="1:256" ht="13.35" customHeight="1" x14ac:dyDescent="0.2"/>
    <row r="4" spans="1:256" ht="15" customHeight="1" x14ac:dyDescent="0.2">
      <c r="A4" s="1070" t="s">
        <v>193</v>
      </c>
      <c r="B4" s="1083" t="s">
        <v>219</v>
      </c>
      <c r="C4" s="1072" t="s">
        <v>186</v>
      </c>
      <c r="D4" s="1073"/>
      <c r="E4" s="1073"/>
    </row>
    <row r="5" spans="1:256" ht="15" customHeight="1" x14ac:dyDescent="0.2">
      <c r="A5" s="1087"/>
      <c r="B5" s="1089"/>
      <c r="C5" s="42" t="s">
        <v>394</v>
      </c>
      <c r="D5" s="1083" t="s">
        <v>7</v>
      </c>
      <c r="E5" s="69" t="s">
        <v>220</v>
      </c>
    </row>
    <row r="6" spans="1:256" ht="15" customHeight="1" x14ac:dyDescent="0.2">
      <c r="A6" s="1088"/>
      <c r="B6" s="1089"/>
      <c r="C6" s="66" t="s">
        <v>463</v>
      </c>
      <c r="D6" s="1089"/>
      <c r="E6" s="75" t="s">
        <v>465</v>
      </c>
      <c r="F6" s="500"/>
    </row>
    <row r="7" spans="1:256" s="49" customFormat="1" ht="15" customHeight="1" x14ac:dyDescent="0.2">
      <c r="A7" s="1087"/>
      <c r="B7" s="1089"/>
      <c r="C7" s="66" t="s">
        <v>464</v>
      </c>
      <c r="D7" s="1089"/>
      <c r="E7" s="75" t="s">
        <v>221</v>
      </c>
    </row>
    <row r="8" spans="1:256" s="245" customFormat="1" ht="10.7" customHeight="1" x14ac:dyDescent="0.2">
      <c r="A8" s="773"/>
      <c r="B8" s="43"/>
      <c r="C8" s="43"/>
      <c r="D8" s="43"/>
      <c r="E8" s="43"/>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row>
    <row r="9" spans="1:256" ht="10.7" customHeight="1" x14ac:dyDescent="0.2">
      <c r="A9" s="1069" t="s">
        <v>190</v>
      </c>
      <c r="B9" s="1090"/>
      <c r="C9" s="1090"/>
      <c r="D9" s="1090"/>
      <c r="E9" s="1090"/>
    </row>
    <row r="10" spans="1:256" ht="10.7" customHeight="1" x14ac:dyDescent="0.2">
      <c r="A10" s="197"/>
      <c r="B10" s="49"/>
      <c r="C10" s="37"/>
      <c r="D10" s="63"/>
    </row>
    <row r="11" spans="1:256" ht="10.7" customHeight="1" x14ac:dyDescent="0.2">
      <c r="A11" s="51">
        <v>1990</v>
      </c>
      <c r="B11" s="783">
        <v>307930</v>
      </c>
      <c r="C11" s="785">
        <v>116264</v>
      </c>
      <c r="D11" s="785">
        <v>44083</v>
      </c>
      <c r="E11" s="785">
        <v>147583</v>
      </c>
    </row>
    <row r="12" spans="1:256" ht="10.7" customHeight="1" x14ac:dyDescent="0.2">
      <c r="A12" s="51">
        <v>2000</v>
      </c>
      <c r="B12" s="783">
        <v>204701.74647411716</v>
      </c>
      <c r="C12" s="785">
        <v>38638.806990999998</v>
      </c>
      <c r="D12" s="785">
        <v>61748.105000000003</v>
      </c>
      <c r="E12" s="785">
        <v>104315.29066245508</v>
      </c>
    </row>
    <row r="13" spans="1:256" ht="10.7" customHeight="1" x14ac:dyDescent="0.2">
      <c r="A13" s="51">
        <v>2005</v>
      </c>
      <c r="B13" s="783">
        <v>220633.74327700003</v>
      </c>
      <c r="C13" s="785">
        <v>51078.792872000005</v>
      </c>
      <c r="D13" s="785">
        <v>57833.206064000005</v>
      </c>
      <c r="E13" s="785">
        <v>111723.28571699999</v>
      </c>
      <c r="F13" s="760"/>
      <c r="G13" s="760"/>
      <c r="H13" s="760"/>
      <c r="I13" s="760"/>
    </row>
    <row r="14" spans="1:256" ht="10.7" customHeight="1" x14ac:dyDescent="0.2">
      <c r="A14" s="51">
        <v>2010</v>
      </c>
      <c r="B14" s="783">
        <v>219515.52103500001</v>
      </c>
      <c r="C14" s="785">
        <v>56183.373028999995</v>
      </c>
      <c r="D14" s="785">
        <v>55966.762590999999</v>
      </c>
      <c r="E14" s="785">
        <v>107365.677449</v>
      </c>
      <c r="F14" s="760"/>
      <c r="G14" s="760"/>
      <c r="H14" s="760"/>
      <c r="I14" s="760"/>
    </row>
    <row r="15" spans="1:256" s="760" customFormat="1" ht="10.7" customHeight="1" x14ac:dyDescent="0.2">
      <c r="A15" s="51" t="s">
        <v>606</v>
      </c>
      <c r="B15" s="783">
        <v>205028.69747432982</v>
      </c>
      <c r="C15" s="785">
        <v>55828.681740000007</v>
      </c>
      <c r="D15" s="785">
        <v>53820.326922998109</v>
      </c>
      <c r="E15" s="785">
        <v>95379.688811331755</v>
      </c>
    </row>
    <row r="16" spans="1:256" s="760" customFormat="1" ht="10.7" customHeight="1" x14ac:dyDescent="0.2">
      <c r="A16" s="51" t="s">
        <v>607</v>
      </c>
      <c r="B16" s="783">
        <v>209619.23957589309</v>
      </c>
      <c r="C16" s="785">
        <v>59600.400370000003</v>
      </c>
      <c r="D16" s="785">
        <v>54446.393609788203</v>
      </c>
      <c r="E16" s="785">
        <v>95572.445596104924</v>
      </c>
    </row>
    <row r="17" spans="1:9" s="760" customFormat="1" ht="10.7" customHeight="1" x14ac:dyDescent="0.2">
      <c r="A17" s="51" t="s">
        <v>608</v>
      </c>
      <c r="B17" s="783">
        <v>208303.28501097977</v>
      </c>
      <c r="C17" s="785">
        <v>58789.98032000001</v>
      </c>
      <c r="D17" s="785">
        <v>54948.469989277015</v>
      </c>
      <c r="E17" s="785">
        <v>94564.834701702755</v>
      </c>
    </row>
    <row r="18" spans="1:9" s="760" customFormat="1" ht="10.7" customHeight="1" x14ac:dyDescent="0.2">
      <c r="A18" s="51" t="s">
        <v>609</v>
      </c>
      <c r="B18" s="783">
        <v>208152.52587175279</v>
      </c>
      <c r="C18" s="785">
        <v>60389.877948880006</v>
      </c>
      <c r="D18" s="785">
        <v>53641.505160722649</v>
      </c>
      <c r="E18" s="785">
        <v>94121.142762150092</v>
      </c>
    </row>
    <row r="19" spans="1:9" s="760" customFormat="1" ht="10.7" customHeight="1" x14ac:dyDescent="0.2">
      <c r="A19" s="51" t="s">
        <v>610</v>
      </c>
      <c r="B19" s="783">
        <v>207760.18010124739</v>
      </c>
      <c r="C19" s="785">
        <v>59460.23297284</v>
      </c>
      <c r="D19" s="785">
        <v>54281.630434789811</v>
      </c>
      <c r="E19" s="785">
        <v>94018.316693617555</v>
      </c>
    </row>
    <row r="20" spans="1:9" s="760" customFormat="1" ht="10.7" customHeight="1" x14ac:dyDescent="0.2">
      <c r="A20" s="51">
        <v>2020</v>
      </c>
      <c r="B20" s="783">
        <v>201357.03381967582</v>
      </c>
      <c r="C20" s="785">
        <v>57041.251590860003</v>
      </c>
      <c r="D20" s="785">
        <v>49868.788052189229</v>
      </c>
      <c r="E20" s="785">
        <v>94446.994176626598</v>
      </c>
    </row>
    <row r="21" spans="1:9" s="760" customFormat="1" ht="10.7" customHeight="1" x14ac:dyDescent="0.2">
      <c r="A21" s="51">
        <v>2021</v>
      </c>
      <c r="B21" s="783">
        <v>205725.86729655403</v>
      </c>
      <c r="C21" s="785">
        <v>57357.517521499998</v>
      </c>
      <c r="D21" s="785">
        <v>49994.688657362734</v>
      </c>
      <c r="E21" s="785">
        <v>98373.661117691299</v>
      </c>
    </row>
    <row r="22" spans="1:9" s="760" customFormat="1" ht="10.7" customHeight="1" x14ac:dyDescent="0.2">
      <c r="A22" s="51">
        <v>2022</v>
      </c>
      <c r="B22" s="783">
        <v>201122.44253459686</v>
      </c>
      <c r="C22" s="785">
        <v>59538.113077119997</v>
      </c>
      <c r="D22" s="785">
        <v>50474.926546993789</v>
      </c>
      <c r="E22" s="785">
        <v>91109.314036863099</v>
      </c>
    </row>
    <row r="23" spans="1:9" s="760" customFormat="1" ht="10.7" customHeight="1" x14ac:dyDescent="0.2">
      <c r="A23" s="51">
        <v>2023</v>
      </c>
      <c r="B23" s="783">
        <v>194976.77071384975</v>
      </c>
      <c r="C23" s="785">
        <v>53494.853341896058</v>
      </c>
      <c r="D23" s="785">
        <v>49671.774123264433</v>
      </c>
      <c r="E23" s="785">
        <v>91810.143248689288</v>
      </c>
    </row>
    <row r="24" spans="1:9" ht="10.7" customHeight="1" x14ac:dyDescent="0.2">
      <c r="A24" s="67"/>
      <c r="B24" s="79"/>
      <c r="C24" s="76"/>
      <c r="D24" s="77"/>
      <c r="E24" s="78"/>
      <c r="F24" s="760"/>
      <c r="G24" s="760"/>
      <c r="H24" s="760"/>
      <c r="I24" s="760"/>
    </row>
    <row r="25" spans="1:9" ht="10.7" customHeight="1" x14ac:dyDescent="0.2">
      <c r="A25" s="1069" t="s">
        <v>191</v>
      </c>
      <c r="B25" s="1090"/>
      <c r="C25" s="1090"/>
      <c r="D25" s="1090"/>
      <c r="E25" s="1090"/>
    </row>
    <row r="26" spans="1:9" ht="10.7" customHeight="1" x14ac:dyDescent="0.2">
      <c r="A26" s="67"/>
      <c r="B26" s="37"/>
      <c r="C26" s="37"/>
      <c r="D26" s="37"/>
    </row>
    <row r="27" spans="1:9" ht="10.7" customHeight="1" x14ac:dyDescent="0.2">
      <c r="A27" s="51">
        <v>1990</v>
      </c>
      <c r="B27" s="847">
        <v>100</v>
      </c>
      <c r="C27" s="786">
        <v>37.756633001006726</v>
      </c>
      <c r="D27" s="786">
        <v>14.31591595492482</v>
      </c>
      <c r="E27" s="786">
        <v>47.927451044068462</v>
      </c>
    </row>
    <row r="28" spans="1:9" ht="10.5" customHeight="1" x14ac:dyDescent="0.2">
      <c r="A28" s="51">
        <v>2000</v>
      </c>
      <c r="B28" s="847">
        <v>100</v>
      </c>
      <c r="C28" s="786">
        <v>18.867844391295186</v>
      </c>
      <c r="D28" s="786">
        <v>30.164913618754856</v>
      </c>
      <c r="E28" s="786">
        <v>50.959648590807163</v>
      </c>
    </row>
    <row r="29" spans="1:9" ht="10.7" customHeight="1" x14ac:dyDescent="0.2">
      <c r="A29" s="51">
        <v>2005</v>
      </c>
      <c r="B29" s="847">
        <v>100</v>
      </c>
      <c r="C29" s="786">
        <v>23.150943329584852</v>
      </c>
      <c r="D29" s="786">
        <v>26.212312407441633</v>
      </c>
      <c r="E29" s="786">
        <v>50.637442875967643</v>
      </c>
    </row>
    <row r="30" spans="1:9" ht="10.7" customHeight="1" x14ac:dyDescent="0.2">
      <c r="A30" s="51">
        <v>2010</v>
      </c>
      <c r="B30" s="847">
        <v>100</v>
      </c>
      <c r="C30" s="786">
        <v>25.594259924810508</v>
      </c>
      <c r="D30" s="786">
        <v>25.495583331475018</v>
      </c>
      <c r="E30" s="786">
        <v>48.910289779409901</v>
      </c>
    </row>
    <row r="31" spans="1:9" s="760" customFormat="1" ht="10.7" customHeight="1" x14ac:dyDescent="0.2">
      <c r="A31" s="51" t="s">
        <v>606</v>
      </c>
      <c r="B31" s="847">
        <v>100</v>
      </c>
      <c r="C31" s="786">
        <v>27.229691466478695</v>
      </c>
      <c r="D31" s="786">
        <v>26.250143314565307</v>
      </c>
      <c r="E31" s="786">
        <v>46.520165218956031</v>
      </c>
    </row>
    <row r="32" spans="1:9" s="760" customFormat="1" ht="10.7" customHeight="1" x14ac:dyDescent="0.2">
      <c r="A32" s="51" t="s">
        <v>607</v>
      </c>
      <c r="B32" s="847">
        <v>100</v>
      </c>
      <c r="C32" s="786">
        <v>28.432695629745165</v>
      </c>
      <c r="D32" s="786">
        <v>25.973948631788531</v>
      </c>
      <c r="E32" s="786">
        <v>45.593355738466322</v>
      </c>
    </row>
    <row r="33" spans="1:5" s="760" customFormat="1" ht="10.7" customHeight="1" x14ac:dyDescent="0.2">
      <c r="A33" s="51" t="s">
        <v>608</v>
      </c>
      <c r="B33" s="847">
        <v>100</v>
      </c>
      <c r="C33" s="786">
        <v>28.223261249529095</v>
      </c>
      <c r="D33" s="786">
        <v>26.379070299530156</v>
      </c>
      <c r="E33" s="786">
        <v>45.397668450940749</v>
      </c>
    </row>
    <row r="34" spans="1:5" s="760" customFormat="1" ht="10.7" customHeight="1" x14ac:dyDescent="0.2">
      <c r="A34" s="51" t="s">
        <v>609</v>
      </c>
      <c r="B34" s="847">
        <v>100</v>
      </c>
      <c r="C34" s="786">
        <v>29.012320506784288</v>
      </c>
      <c r="D34" s="786">
        <v>25.7702878867645</v>
      </c>
      <c r="E34" s="786">
        <v>45.217391606451187</v>
      </c>
    </row>
    <row r="35" spans="1:5" s="760" customFormat="1" ht="10.7" customHeight="1" x14ac:dyDescent="0.2">
      <c r="A35" s="51" t="s">
        <v>610</v>
      </c>
      <c r="B35" s="847">
        <v>100</v>
      </c>
      <c r="C35" s="786">
        <v>28.619648357959331</v>
      </c>
      <c r="D35" s="786">
        <v>26.127061696007793</v>
      </c>
      <c r="E35" s="786">
        <v>45.253289946032865</v>
      </c>
    </row>
    <row r="36" spans="1:5" s="760" customFormat="1" ht="10.7" customHeight="1" x14ac:dyDescent="0.2">
      <c r="A36" s="51">
        <v>2020</v>
      </c>
      <c r="B36" s="847">
        <v>100</v>
      </c>
      <c r="C36" s="786">
        <v>28.328412724803538</v>
      </c>
      <c r="D36" s="786">
        <v>24.766350152361177</v>
      </c>
      <c r="E36" s="786">
        <v>46.905237122835288</v>
      </c>
    </row>
    <row r="37" spans="1:5" s="760" customFormat="1" ht="10.7" customHeight="1" x14ac:dyDescent="0.2">
      <c r="A37" s="51">
        <v>2021</v>
      </c>
      <c r="B37" s="847">
        <v>100</v>
      </c>
      <c r="C37" s="786">
        <v>27.880556915489429</v>
      </c>
      <c r="D37" s="786">
        <v>24.301605488091269</v>
      </c>
      <c r="E37" s="786">
        <v>47.817837596419302</v>
      </c>
    </row>
    <row r="38" spans="1:5" s="760" customFormat="1" ht="10.7" customHeight="1" x14ac:dyDescent="0.2">
      <c r="A38" s="51">
        <v>2022</v>
      </c>
      <c r="B38" s="847">
        <v>100</v>
      </c>
      <c r="C38" s="786">
        <v>29.602918663280608</v>
      </c>
      <c r="D38" s="786">
        <v>25.096615728655518</v>
      </c>
      <c r="E38" s="786">
        <v>45.300421419250895</v>
      </c>
    </row>
    <row r="39" spans="1:5" s="760" customFormat="1" ht="10.7" customHeight="1" x14ac:dyDescent="0.2">
      <c r="A39" s="51">
        <v>2023</v>
      </c>
      <c r="B39" s="847">
        <v>100</v>
      </c>
      <c r="C39" s="786">
        <v>27.436526487765946</v>
      </c>
      <c r="D39" s="786">
        <v>25.475739464453088</v>
      </c>
      <c r="E39" s="786">
        <v>47.087734047780984</v>
      </c>
    </row>
    <row r="40" spans="1:5" ht="10.7" customHeight="1" x14ac:dyDescent="0.2">
      <c r="A40" s="67"/>
      <c r="B40" s="79"/>
      <c r="C40" s="80"/>
      <c r="D40" s="81"/>
      <c r="E40" s="82"/>
    </row>
    <row r="41" spans="1:5" ht="10.7" customHeight="1" x14ac:dyDescent="0.2">
      <c r="A41" s="1069" t="s">
        <v>95</v>
      </c>
      <c r="B41" s="1090"/>
      <c r="C41" s="1090"/>
      <c r="D41" s="1090"/>
      <c r="E41" s="1090"/>
    </row>
    <row r="42" spans="1:5" ht="10.7" customHeight="1" x14ac:dyDescent="0.2">
      <c r="B42" s="37"/>
      <c r="C42" s="80"/>
      <c r="D42" s="37"/>
    </row>
    <row r="43" spans="1:5" ht="10.7" customHeight="1" x14ac:dyDescent="0.2">
      <c r="A43" s="51">
        <v>1990</v>
      </c>
      <c r="B43" s="847">
        <v>100</v>
      </c>
      <c r="C43" s="786">
        <v>100</v>
      </c>
      <c r="D43" s="786">
        <v>100</v>
      </c>
      <c r="E43" s="786">
        <v>100</v>
      </c>
    </row>
    <row r="44" spans="1:5" ht="10.7" customHeight="1" x14ac:dyDescent="0.2">
      <c r="A44" s="51">
        <v>2000</v>
      </c>
      <c r="B44" s="847">
        <v>66.476714342258674</v>
      </c>
      <c r="C44" s="786">
        <v>33.219919313803075</v>
      </c>
      <c r="D44" s="786">
        <v>140.07237483837307</v>
      </c>
      <c r="E44" s="786">
        <v>70.682457100380859</v>
      </c>
    </row>
    <row r="45" spans="1:5" ht="10.35" customHeight="1" x14ac:dyDescent="0.2">
      <c r="A45" s="51">
        <v>2005</v>
      </c>
      <c r="B45" s="847">
        <v>71.650616463806713</v>
      </c>
      <c r="C45" s="786">
        <v>43.933455645771694</v>
      </c>
      <c r="D45" s="786">
        <v>131.19162957149015</v>
      </c>
      <c r="E45" s="786">
        <v>75.702002071376782</v>
      </c>
    </row>
    <row r="46" spans="1:5" ht="10.35" customHeight="1" x14ac:dyDescent="0.2">
      <c r="A46" s="51">
        <v>2010</v>
      </c>
      <c r="B46" s="847">
        <v>71.287474762121263</v>
      </c>
      <c r="C46" s="786">
        <v>48.323963590621339</v>
      </c>
      <c r="D46" s="786">
        <v>126.95769931946555</v>
      </c>
      <c r="E46" s="786">
        <v>72.749352871943245</v>
      </c>
    </row>
    <row r="47" spans="1:5" s="760" customFormat="1" ht="10.7" customHeight="1" x14ac:dyDescent="0.2">
      <c r="A47" s="216" t="s">
        <v>606</v>
      </c>
      <c r="B47" s="847">
        <v>66.582891395554128</v>
      </c>
      <c r="C47" s="786">
        <v>48.018889544484971</v>
      </c>
      <c r="D47" s="786">
        <v>122.08862128938165</v>
      </c>
      <c r="E47" s="786">
        <v>64.6278289581671</v>
      </c>
    </row>
    <row r="48" spans="1:5" s="760" customFormat="1" ht="10.7" customHeight="1" x14ac:dyDescent="0.2">
      <c r="A48" s="216" t="s">
        <v>607</v>
      </c>
      <c r="B48" s="847">
        <v>68.073665955214864</v>
      </c>
      <c r="C48" s="786">
        <v>51.262988001444988</v>
      </c>
      <c r="D48" s="786">
        <v>123.50882110969808</v>
      </c>
      <c r="E48" s="786">
        <v>64.758438028841354</v>
      </c>
    </row>
    <row r="49" spans="1:7" s="760" customFormat="1" ht="10.7" customHeight="1" x14ac:dyDescent="0.2">
      <c r="A49" s="216" t="s">
        <v>608</v>
      </c>
      <c r="B49" s="847">
        <v>67.646310853434144</v>
      </c>
      <c r="C49" s="786">
        <v>50.565936420560107</v>
      </c>
      <c r="D49" s="786">
        <v>124.64775534622648</v>
      </c>
      <c r="E49" s="786">
        <v>64.075696185673664</v>
      </c>
    </row>
    <row r="50" spans="1:7" s="760" customFormat="1" ht="10.7" customHeight="1" x14ac:dyDescent="0.2">
      <c r="A50" s="216" t="s">
        <v>609</v>
      </c>
      <c r="B50" s="847">
        <v>94.343015161748227</v>
      </c>
      <c r="C50" s="786">
        <v>51.942026722700064</v>
      </c>
      <c r="D50" s="786">
        <v>121.68297339274244</v>
      </c>
      <c r="E50" s="786">
        <v>63.775057264149723</v>
      </c>
    </row>
    <row r="51" spans="1:7" s="760" customFormat="1" ht="10.7" customHeight="1" x14ac:dyDescent="0.2">
      <c r="A51" s="216" t="s">
        <v>610</v>
      </c>
      <c r="B51" s="847">
        <v>67.469938005795925</v>
      </c>
      <c r="C51" s="786">
        <v>51.142428415365025</v>
      </c>
      <c r="D51" s="786">
        <v>123.13506438942407</v>
      </c>
      <c r="E51" s="786">
        <v>63.705383881353242</v>
      </c>
    </row>
    <row r="52" spans="1:7" s="760" customFormat="1" ht="10.7" customHeight="1" x14ac:dyDescent="0.2">
      <c r="A52" s="216">
        <v>2020</v>
      </c>
      <c r="B52" s="847">
        <v>65.390521813293873</v>
      </c>
      <c r="C52" s="786">
        <v>49.061834781927338</v>
      </c>
      <c r="D52" s="786">
        <v>113.1247602299962</v>
      </c>
      <c r="E52" s="786">
        <v>63.995849235092528</v>
      </c>
    </row>
    <row r="53" spans="1:7" s="760" customFormat="1" ht="10.7" customHeight="1" x14ac:dyDescent="0.2">
      <c r="A53" s="216">
        <v>2021</v>
      </c>
      <c r="B53" s="847">
        <v>66.809296689687287</v>
      </c>
      <c r="C53" s="786">
        <v>49.333858736582265</v>
      </c>
      <c r="D53" s="786">
        <v>113.41035922546727</v>
      </c>
      <c r="E53" s="786">
        <v>66.65649913451503</v>
      </c>
    </row>
    <row r="54" spans="1:7" s="760" customFormat="1" ht="10.7" customHeight="1" x14ac:dyDescent="0.2">
      <c r="A54" s="216">
        <v>2022</v>
      </c>
      <c r="B54" s="847">
        <v>65.314338497254852</v>
      </c>
      <c r="C54" s="786">
        <v>51.209413986375829</v>
      </c>
      <c r="D54" s="786">
        <v>114.49975397997821</v>
      </c>
      <c r="E54" s="786">
        <v>61.734287849456301</v>
      </c>
    </row>
    <row r="55" spans="1:7" s="760" customFormat="1" ht="10.7" customHeight="1" x14ac:dyDescent="0.2">
      <c r="A55" s="216">
        <v>2023</v>
      </c>
      <c r="B55" s="847">
        <v>63.318536912236468</v>
      </c>
      <c r="C55" s="786">
        <v>46.011536969221822</v>
      </c>
      <c r="D55" s="786">
        <v>112.67784434649282</v>
      </c>
      <c r="E55" s="786">
        <v>62.209159082475139</v>
      </c>
    </row>
    <row r="56" spans="1:7" ht="10.7" customHeight="1" x14ac:dyDescent="0.2">
      <c r="A56" s="774"/>
      <c r="B56" s="55"/>
      <c r="C56" s="55"/>
      <c r="D56" s="55"/>
      <c r="E56" s="55"/>
    </row>
    <row r="57" spans="1:7" ht="10.7" customHeight="1" x14ac:dyDescent="0.2">
      <c r="A57" s="1069" t="s">
        <v>96</v>
      </c>
      <c r="B57" s="1090"/>
      <c r="C57" s="1090"/>
      <c r="D57" s="1090"/>
      <c r="E57" s="1090"/>
    </row>
    <row r="58" spans="1:7" ht="10.7" customHeight="1" x14ac:dyDescent="0.2">
      <c r="B58" s="37"/>
      <c r="C58" s="56"/>
      <c r="D58" s="56"/>
      <c r="E58" s="56"/>
    </row>
    <row r="59" spans="1:7" ht="10.7" customHeight="1" x14ac:dyDescent="0.2">
      <c r="A59" s="51">
        <v>1990</v>
      </c>
      <c r="B59" s="1060" t="s">
        <v>321</v>
      </c>
      <c r="C59" s="1061" t="s">
        <v>639</v>
      </c>
      <c r="D59" s="1061" t="s">
        <v>321</v>
      </c>
      <c r="E59" s="1061" t="s">
        <v>321</v>
      </c>
      <c r="G59" s="211"/>
    </row>
    <row r="60" spans="1:7" ht="10.7" customHeight="1" x14ac:dyDescent="0.2">
      <c r="A60" s="51">
        <v>2000</v>
      </c>
      <c r="B60" s="1053">
        <v>-0.61411546076725188</v>
      </c>
      <c r="C60" s="848">
        <v>2.871281598275587</v>
      </c>
      <c r="D60" s="848">
        <v>-0.47832535626379524</v>
      </c>
      <c r="E60" s="848">
        <v>-1.9422820573031032</v>
      </c>
    </row>
    <row r="61" spans="1:7" ht="10.7" customHeight="1" x14ac:dyDescent="0.2">
      <c r="A61" s="51">
        <v>2005</v>
      </c>
      <c r="B61" s="1053">
        <v>-0.33914691846776179</v>
      </c>
      <c r="C61" s="848">
        <v>0.74891833135350794</v>
      </c>
      <c r="D61" s="848">
        <v>-1.8390365199270775</v>
      </c>
      <c r="E61" s="848">
        <v>-4.0608589705612985E-2</v>
      </c>
    </row>
    <row r="62" spans="1:7" ht="10.7" customHeight="1" x14ac:dyDescent="0.2">
      <c r="A62" s="51">
        <v>2010</v>
      </c>
      <c r="B62" s="1053">
        <v>6.6393148691409749</v>
      </c>
      <c r="C62" s="848">
        <v>13.00754239229218</v>
      </c>
      <c r="D62" s="848">
        <v>1.1095714770543026</v>
      </c>
      <c r="E62" s="848">
        <v>6.5370700136694779</v>
      </c>
    </row>
    <row r="63" spans="1:7" s="760" customFormat="1" ht="10.7" customHeight="1" x14ac:dyDescent="0.2">
      <c r="A63" s="51" t="s">
        <v>606</v>
      </c>
      <c r="B63" s="1053">
        <v>-6.5994529645857654</v>
      </c>
      <c r="C63" s="848">
        <v>-0.6313100653762973</v>
      </c>
      <c r="D63" s="848">
        <v>-3.8351971217056899</v>
      </c>
      <c r="E63" s="848">
        <v>-11.163706058075888</v>
      </c>
    </row>
    <row r="64" spans="1:7" s="760" customFormat="1" ht="10.7" customHeight="1" x14ac:dyDescent="0.2">
      <c r="A64" s="51" t="s">
        <v>607</v>
      </c>
      <c r="B64" s="1053">
        <v>2.2389754010596619</v>
      </c>
      <c r="C64" s="848">
        <v>6.7558797959179628</v>
      </c>
      <c r="D64" s="848">
        <v>1.1632532215677855</v>
      </c>
      <c r="E64" s="848">
        <v>0.20209416404624392</v>
      </c>
    </row>
    <row r="65" spans="1:9" s="760" customFormat="1" ht="10.7" customHeight="1" x14ac:dyDescent="0.2">
      <c r="A65" s="51" t="s">
        <v>608</v>
      </c>
      <c r="B65" s="1053">
        <v>-0.62778329297243829</v>
      </c>
      <c r="C65" s="848">
        <v>-1.3597560502427797</v>
      </c>
      <c r="D65" s="848">
        <v>0.92214809136331155</v>
      </c>
      <c r="E65" s="848">
        <v>-1.0542901650339616</v>
      </c>
    </row>
    <row r="66" spans="1:9" s="760" customFormat="1" ht="10.7" customHeight="1" x14ac:dyDescent="0.2">
      <c r="A66" s="51" t="s">
        <v>609</v>
      </c>
      <c r="B66" s="1053">
        <v>-7.237482559098396E-2</v>
      </c>
      <c r="C66" s="848">
        <v>2.7213780650573227</v>
      </c>
      <c r="D66" s="848">
        <v>-2.378528153394285</v>
      </c>
      <c r="E66" s="848">
        <v>-0.46919337505559611</v>
      </c>
    </row>
    <row r="67" spans="1:9" s="760" customFormat="1" ht="10.7" customHeight="1" x14ac:dyDescent="0.2">
      <c r="A67" s="51" t="s">
        <v>610</v>
      </c>
      <c r="B67" s="1053">
        <v>-0.18848955536918766</v>
      </c>
      <c r="C67" s="848">
        <v>-1.5394052904477604</v>
      </c>
      <c r="D67" s="848">
        <v>1.1933395085562921</v>
      </c>
      <c r="E67" s="848">
        <v>-0.10924864011944635</v>
      </c>
    </row>
    <row r="68" spans="1:9" s="760" customFormat="1" ht="10.7" customHeight="1" x14ac:dyDescent="0.2">
      <c r="A68" s="51">
        <v>2020</v>
      </c>
      <c r="B68" s="1053">
        <v>-3.08198918505515</v>
      </c>
      <c r="C68" s="848">
        <v>-4.0682339456774912</v>
      </c>
      <c r="D68" s="848">
        <v>-8.129531753659947</v>
      </c>
      <c r="E68" s="848">
        <v>0.45595102963393686</v>
      </c>
    </row>
    <row r="69" spans="1:9" s="760" customFormat="1" ht="10.7" customHeight="1" x14ac:dyDescent="0.2">
      <c r="A69" s="51">
        <v>2021</v>
      </c>
      <c r="B69" s="1053">
        <v>2.1696949910330545</v>
      </c>
      <c r="C69" s="848">
        <v>0.55445124680728952</v>
      </c>
      <c r="D69" s="848">
        <v>0.25246373551679824</v>
      </c>
      <c r="E69" s="848">
        <v>4.1575351077043337</v>
      </c>
    </row>
    <row r="70" spans="1:9" s="760" customFormat="1" ht="10.7" customHeight="1" x14ac:dyDescent="0.2">
      <c r="A70" s="51">
        <v>2022</v>
      </c>
      <c r="B70" s="1053">
        <v>-2.2376499476953597</v>
      </c>
      <c r="C70" s="848">
        <v>3.8017606930122412</v>
      </c>
      <c r="D70" s="848">
        <v>0.96057781842058887</v>
      </c>
      <c r="E70" s="848">
        <v>-7.3844431510354696</v>
      </c>
    </row>
    <row r="71" spans="1:9" s="760" customFormat="1" ht="10.7" customHeight="1" x14ac:dyDescent="0.2">
      <c r="A71" s="51">
        <v>2023</v>
      </c>
      <c r="B71" s="1053">
        <v>-3.0556867464902382</v>
      </c>
      <c r="C71" s="848">
        <v>-10.150237256253121</v>
      </c>
      <c r="D71" s="848">
        <v>-1.5911908717323229</v>
      </c>
      <c r="E71" s="848">
        <v>0.76921796551188493</v>
      </c>
    </row>
    <row r="72" spans="1:9" ht="10.5" customHeight="1" x14ac:dyDescent="0.2">
      <c r="B72" s="787"/>
      <c r="C72" s="788"/>
      <c r="D72" s="788"/>
      <c r="E72" s="789"/>
    </row>
    <row r="73" spans="1:9" ht="10.7" customHeight="1" x14ac:dyDescent="0.2">
      <c r="A73" s="63" t="s">
        <v>613</v>
      </c>
      <c r="B73" s="349"/>
      <c r="C73" s="63"/>
      <c r="D73" s="63"/>
      <c r="E73" s="63"/>
    </row>
    <row r="74" spans="1:9" ht="11.25" customHeight="1" x14ac:dyDescent="0.2">
      <c r="A74" s="1065" t="s">
        <v>614</v>
      </c>
      <c r="B74" s="1074"/>
      <c r="C74" s="1074"/>
      <c r="D74" s="1074"/>
      <c r="E74" s="1074"/>
      <c r="F74" s="1074"/>
      <c r="G74" s="1074"/>
      <c r="H74" s="1074"/>
      <c r="I74" s="1074"/>
    </row>
    <row r="75" spans="1:9" ht="11.25" customHeight="1" x14ac:dyDescent="0.2">
      <c r="A75" s="1074"/>
      <c r="B75" s="1074"/>
      <c r="C75" s="1074"/>
      <c r="D75" s="1074"/>
      <c r="E75" s="1074"/>
      <c r="F75" s="1074"/>
      <c r="G75" s="1074"/>
      <c r="H75" s="1074"/>
      <c r="I75" s="1074"/>
    </row>
    <row r="76" spans="1:9" ht="11.25" customHeight="1" x14ac:dyDescent="0.2">
      <c r="B76" s="349"/>
      <c r="C76" s="63"/>
      <c r="D76" s="63"/>
      <c r="E76" s="63"/>
    </row>
    <row r="77" spans="1:9" ht="11.25" customHeight="1" x14ac:dyDescent="0.2">
      <c r="B77" s="349"/>
      <c r="C77" s="63"/>
      <c r="D77" s="63"/>
      <c r="E77" s="63"/>
    </row>
    <row r="78" spans="1:9" ht="11.25" customHeight="1" x14ac:dyDescent="0.2">
      <c r="B78" s="63"/>
      <c r="C78" s="63"/>
      <c r="D78" s="63"/>
      <c r="E78" s="63"/>
    </row>
  </sheetData>
  <mergeCells count="10">
    <mergeCell ref="A9:E9"/>
    <mergeCell ref="A25:E25"/>
    <mergeCell ref="A41:E41"/>
    <mergeCell ref="A57:E57"/>
    <mergeCell ref="A74:I75"/>
    <mergeCell ref="A4:A7"/>
    <mergeCell ref="B4:B7"/>
    <mergeCell ref="D5:D7"/>
    <mergeCell ref="C4:E4"/>
    <mergeCell ref="A1:E1"/>
  </mergeCells>
  <phoneticPr fontId="13" type="noConversion"/>
  <pageMargins left="0.78740157480314965" right="0.78740157480314965" top="0.98425196850393704" bottom="0.19685039370078741" header="0.51181102362204722" footer="0.51181102362204722"/>
  <pageSetup paperSize="9" scale="92" orientation="portrait" r:id="rId1"/>
  <headerFooter alignWithMargins="0">
    <oddHeader>&amp;C&amp;9- 15 -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Q84"/>
  <sheetViews>
    <sheetView zoomScaleNormal="100" zoomScaleSheetLayoutView="100" workbookViewId="0"/>
  </sheetViews>
  <sheetFormatPr baseColWidth="10" defaultColWidth="11.42578125" defaultRowHeight="11.25" customHeight="1" x14ac:dyDescent="0.2"/>
  <cols>
    <col min="1" max="1" width="7.5703125" style="38" customWidth="1"/>
    <col min="2" max="2" width="9.85546875" style="37" customWidth="1"/>
    <col min="3" max="3" width="9.140625" style="37" bestFit="1" customWidth="1"/>
    <col min="4" max="4" width="10.140625" style="37" bestFit="1" customWidth="1"/>
    <col min="5" max="5" width="8.5703125" style="37" bestFit="1" customWidth="1"/>
    <col min="6" max="6" width="9.42578125" style="37" customWidth="1"/>
    <col min="7" max="7" width="11.5703125" style="37" bestFit="1" customWidth="1"/>
    <col min="8" max="8" width="9" style="37" customWidth="1"/>
    <col min="9" max="9" width="10.85546875" style="37" bestFit="1" customWidth="1"/>
    <col min="10" max="16384" width="11.42578125" style="37"/>
  </cols>
  <sheetData>
    <row r="1" spans="1:17" ht="14.25" x14ac:dyDescent="0.2">
      <c r="A1" s="39" t="s">
        <v>425</v>
      </c>
      <c r="B1" s="36"/>
      <c r="C1" s="36"/>
      <c r="D1" s="36"/>
      <c r="E1" s="36"/>
      <c r="F1" s="36"/>
      <c r="G1" s="36"/>
      <c r="H1" s="36"/>
      <c r="I1" s="36"/>
    </row>
    <row r="2" spans="1:17" ht="12.75" x14ac:dyDescent="0.2">
      <c r="A2" s="39" t="s">
        <v>426</v>
      </c>
      <c r="B2" s="36"/>
      <c r="C2" s="36"/>
      <c r="D2" s="36"/>
      <c r="E2" s="36"/>
      <c r="F2" s="36"/>
      <c r="G2" s="36"/>
      <c r="H2" s="36"/>
      <c r="I2" s="36"/>
    </row>
    <row r="4" spans="1:17" ht="11.1" customHeight="1" x14ac:dyDescent="0.2">
      <c r="A4" s="1070" t="s">
        <v>193</v>
      </c>
      <c r="B4" s="202" t="s">
        <v>185</v>
      </c>
      <c r="C4" s="43" t="s">
        <v>186</v>
      </c>
      <c r="D4" s="43"/>
      <c r="E4" s="43"/>
      <c r="F4" s="43"/>
      <c r="G4" s="43"/>
      <c r="H4" s="43"/>
      <c r="I4" s="43"/>
    </row>
    <row r="5" spans="1:17" ht="11.1" customHeight="1" x14ac:dyDescent="0.2">
      <c r="A5" s="1091"/>
      <c r="B5" s="45" t="s">
        <v>187</v>
      </c>
      <c r="C5" s="46" t="s">
        <v>131</v>
      </c>
      <c r="D5" s="46" t="s">
        <v>3</v>
      </c>
      <c r="E5" s="46" t="s">
        <v>4</v>
      </c>
      <c r="F5" s="46" t="s">
        <v>5</v>
      </c>
      <c r="G5" s="46" t="s">
        <v>132</v>
      </c>
      <c r="H5" s="46" t="s">
        <v>6</v>
      </c>
      <c r="I5" s="47" t="s">
        <v>418</v>
      </c>
    </row>
    <row r="6" spans="1:17" ht="10.5" customHeight="1" x14ac:dyDescent="0.2">
      <c r="A6" s="48"/>
      <c r="B6" s="84"/>
      <c r="C6" s="84"/>
      <c r="D6" s="84"/>
      <c r="E6" s="84"/>
      <c r="F6" s="84"/>
      <c r="G6" s="84"/>
      <c r="H6" s="84"/>
      <c r="I6" s="84"/>
    </row>
    <row r="7" spans="1:17" ht="11.1" customHeight="1" x14ac:dyDescent="0.2">
      <c r="A7" s="50" t="s">
        <v>190</v>
      </c>
      <c r="B7" s="40"/>
      <c r="C7" s="54"/>
      <c r="D7" s="54"/>
      <c r="E7" s="54"/>
      <c r="F7" s="54"/>
      <c r="G7" s="54"/>
      <c r="H7" s="54"/>
      <c r="I7" s="54"/>
    </row>
    <row r="8" spans="1:17" ht="10.5" customHeight="1" x14ac:dyDescent="0.2">
      <c r="A8" s="48"/>
      <c r="B8" s="49"/>
    </row>
    <row r="9" spans="1:17" ht="11.1" customHeight="1" x14ac:dyDescent="0.2">
      <c r="A9" s="51">
        <v>1990</v>
      </c>
      <c r="B9" s="52">
        <v>116264</v>
      </c>
      <c r="C9" s="53">
        <v>69474</v>
      </c>
      <c r="D9" s="53">
        <v>4480</v>
      </c>
      <c r="E9" s="53">
        <v>12223</v>
      </c>
      <c r="F9" s="53">
        <v>19070</v>
      </c>
      <c r="G9" s="85">
        <v>0</v>
      </c>
      <c r="H9" s="53">
        <v>11017</v>
      </c>
      <c r="I9" s="85">
        <v>0</v>
      </c>
      <c r="J9" s="85"/>
    </row>
    <row r="10" spans="1:17" ht="11.1" customHeight="1" x14ac:dyDescent="0.2">
      <c r="A10" s="51">
        <v>2000</v>
      </c>
      <c r="B10" s="53">
        <v>38638.806990999998</v>
      </c>
      <c r="C10" s="53">
        <v>4489.6635269999997</v>
      </c>
      <c r="D10" s="53">
        <v>3441.6794399999999</v>
      </c>
      <c r="E10" s="53">
        <v>15166.920024000001</v>
      </c>
      <c r="F10" s="53">
        <v>13599.36</v>
      </c>
      <c r="G10" s="53">
        <v>83.5</v>
      </c>
      <c r="H10" s="53">
        <v>1857.684</v>
      </c>
      <c r="I10" s="85">
        <v>0</v>
      </c>
      <c r="J10" s="53"/>
    </row>
    <row r="11" spans="1:17" ht="11.1" customHeight="1" x14ac:dyDescent="0.2">
      <c r="A11" s="51">
        <v>2005</v>
      </c>
      <c r="B11" s="53">
        <v>51078.792872000005</v>
      </c>
      <c r="C11" s="53">
        <v>2927.1559999999999</v>
      </c>
      <c r="D11" s="53">
        <v>2468.5709999999999</v>
      </c>
      <c r="E11" s="53">
        <v>15247.624672000004</v>
      </c>
      <c r="F11" s="53">
        <v>18451.843199999999</v>
      </c>
      <c r="G11" s="53">
        <v>9885.8490000000002</v>
      </c>
      <c r="H11" s="53">
        <v>1511.9659999999999</v>
      </c>
      <c r="I11" s="53">
        <v>585.78300000000013</v>
      </c>
      <c r="J11" s="53"/>
    </row>
    <row r="12" spans="1:17" ht="11.1" customHeight="1" x14ac:dyDescent="0.2">
      <c r="A12" s="51">
        <v>2010</v>
      </c>
      <c r="B12" s="53">
        <v>56183.373028999995</v>
      </c>
      <c r="C12" s="53">
        <v>3964.8979999999997</v>
      </c>
      <c r="D12" s="53">
        <v>1961.0626080000002</v>
      </c>
      <c r="E12" s="53">
        <v>17525.029220999997</v>
      </c>
      <c r="F12" s="53">
        <v>21299.065200000001</v>
      </c>
      <c r="G12" s="53">
        <v>6006.5690000000004</v>
      </c>
      <c r="H12" s="53">
        <v>3221.97</v>
      </c>
      <c r="I12" s="53">
        <v>2204.7789999999995</v>
      </c>
      <c r="J12" s="53"/>
      <c r="K12" s="760"/>
      <c r="L12" s="760"/>
      <c r="M12" s="760"/>
      <c r="N12" s="760"/>
      <c r="O12" s="760"/>
      <c r="P12" s="760"/>
      <c r="Q12" s="760"/>
    </row>
    <row r="13" spans="1:17" s="760" customFormat="1" ht="11.1" customHeight="1" x14ac:dyDescent="0.2">
      <c r="A13" s="51" t="s">
        <v>601</v>
      </c>
      <c r="B13" s="53">
        <v>55828.681740000007</v>
      </c>
      <c r="C13" s="53">
        <v>2979.5176400000005</v>
      </c>
      <c r="D13" s="53">
        <v>1544.1376900000002</v>
      </c>
      <c r="E13" s="53">
        <v>18600.78629</v>
      </c>
      <c r="F13" s="53">
        <v>21622.653999999995</v>
      </c>
      <c r="G13" s="53">
        <v>6288.5065100000002</v>
      </c>
      <c r="H13" s="53">
        <v>2978.6083299999996</v>
      </c>
      <c r="I13" s="53">
        <v>1814.47128</v>
      </c>
      <c r="J13" s="53"/>
    </row>
    <row r="14" spans="1:17" s="760" customFormat="1" ht="11.1" customHeight="1" x14ac:dyDescent="0.2">
      <c r="A14" s="51" t="s">
        <v>602</v>
      </c>
      <c r="B14" s="217">
        <v>59600.400370000003</v>
      </c>
      <c r="C14" s="217">
        <v>2982.7147999999997</v>
      </c>
      <c r="D14" s="217">
        <v>1575.9696200000003</v>
      </c>
      <c r="E14" s="217">
        <v>19720.013440000002</v>
      </c>
      <c r="F14" s="217">
        <v>21934.58</v>
      </c>
      <c r="G14" s="217">
        <v>8175.5946300000023</v>
      </c>
      <c r="H14" s="53">
        <v>3104.2837500000001</v>
      </c>
      <c r="I14" s="217">
        <v>2107.24413</v>
      </c>
      <c r="J14" s="53"/>
    </row>
    <row r="15" spans="1:17" s="760" customFormat="1" ht="11.1" customHeight="1" x14ac:dyDescent="0.2">
      <c r="A15" s="51" t="s">
        <v>603</v>
      </c>
      <c r="B15" s="217">
        <v>58789.98032000001</v>
      </c>
      <c r="C15" s="217">
        <v>3220.8940500000003</v>
      </c>
      <c r="D15" s="217">
        <v>1477.6952999999999</v>
      </c>
      <c r="E15" s="217">
        <v>19659.757189999997</v>
      </c>
      <c r="F15" s="217">
        <v>21663.825000000001</v>
      </c>
      <c r="G15" s="217">
        <v>7243.7771100000009</v>
      </c>
      <c r="H15" s="53">
        <v>3288.0367499999998</v>
      </c>
      <c r="I15" s="217">
        <v>2235.9949200000005</v>
      </c>
      <c r="J15" s="53"/>
    </row>
    <row r="16" spans="1:17" s="760" customFormat="1" ht="11.1" customHeight="1" x14ac:dyDescent="0.2">
      <c r="A16" s="51" t="s">
        <v>604</v>
      </c>
      <c r="B16" s="217">
        <v>60389.877948880006</v>
      </c>
      <c r="C16" s="217">
        <v>4528.7042648800007</v>
      </c>
      <c r="D16" s="217">
        <v>1515.4120000000003</v>
      </c>
      <c r="E16" s="217">
        <v>20203.236999999997</v>
      </c>
      <c r="F16" s="217">
        <v>21590.343684000007</v>
      </c>
      <c r="G16" s="217">
        <v>6896.7340000000013</v>
      </c>
      <c r="H16" s="53">
        <v>3321.6820000000007</v>
      </c>
      <c r="I16" s="217">
        <v>2333.7649999999999</v>
      </c>
      <c r="J16" s="53"/>
    </row>
    <row r="17" spans="1:17" s="760" customFormat="1" ht="11.1" customHeight="1" x14ac:dyDescent="0.2">
      <c r="A17" s="51" t="s">
        <v>605</v>
      </c>
      <c r="B17" s="217">
        <v>59460.23297284</v>
      </c>
      <c r="C17" s="217">
        <v>4366.4401968399998</v>
      </c>
      <c r="D17" s="217">
        <v>1383.9970000000001</v>
      </c>
      <c r="E17" s="217">
        <v>20080.667000000001</v>
      </c>
      <c r="F17" s="217">
        <v>21041.134775999995</v>
      </c>
      <c r="G17" s="217">
        <v>6399.7919999999995</v>
      </c>
      <c r="H17" s="53">
        <v>3285.7810000000004</v>
      </c>
      <c r="I17" s="217">
        <v>2902.4209999999998</v>
      </c>
      <c r="J17" s="53"/>
    </row>
    <row r="18" spans="1:17" s="760" customFormat="1" ht="11.1" customHeight="1" x14ac:dyDescent="0.2">
      <c r="A18" s="51">
        <v>2020</v>
      </c>
      <c r="B18" s="217">
        <v>57041.251590860003</v>
      </c>
      <c r="C18" s="217">
        <v>4238.5220948599999</v>
      </c>
      <c r="D18" s="217">
        <v>1074.538</v>
      </c>
      <c r="E18" s="217">
        <v>19316.855000000003</v>
      </c>
      <c r="F18" s="217">
        <v>19650.059495999998</v>
      </c>
      <c r="G18" s="217">
        <v>6605.3220000000001</v>
      </c>
      <c r="H18" s="53">
        <v>3163.4029999999998</v>
      </c>
      <c r="I18" s="217">
        <v>2992.5520000000001</v>
      </c>
      <c r="J18" s="53"/>
    </row>
    <row r="19" spans="1:17" s="760" customFormat="1" ht="11.1" customHeight="1" x14ac:dyDescent="0.2">
      <c r="A19" s="51">
        <v>2021</v>
      </c>
      <c r="B19" s="217">
        <v>57357.517521500005</v>
      </c>
      <c r="C19" s="217">
        <v>4309.0697094999996</v>
      </c>
      <c r="D19" s="217">
        <v>1073.2560000000001</v>
      </c>
      <c r="E19" s="217">
        <v>20639.708000000002</v>
      </c>
      <c r="F19" s="217">
        <v>20407.192812000008</v>
      </c>
      <c r="G19" s="217">
        <v>4833.7740000000013</v>
      </c>
      <c r="H19" s="53">
        <v>3281.9480000000008</v>
      </c>
      <c r="I19" s="217">
        <v>2812.569</v>
      </c>
      <c r="J19" s="53"/>
      <c r="K19" s="53"/>
      <c r="L19" s="53"/>
      <c r="M19" s="53"/>
      <c r="N19" s="53"/>
      <c r="O19" s="53"/>
      <c r="P19" s="53"/>
      <c r="Q19" s="53"/>
    </row>
    <row r="20" spans="1:17" s="760" customFormat="1" ht="11.1" customHeight="1" x14ac:dyDescent="0.2">
      <c r="A20" s="51">
        <v>2022</v>
      </c>
      <c r="B20" s="217">
        <v>59538.113077119997</v>
      </c>
      <c r="C20" s="217">
        <v>4497.58446112</v>
      </c>
      <c r="D20" s="217">
        <v>1629.537</v>
      </c>
      <c r="E20" s="217">
        <v>18920.383999999998</v>
      </c>
      <c r="F20" s="217">
        <v>20079.662616000001</v>
      </c>
      <c r="G20" s="217">
        <v>8636.7180000000008</v>
      </c>
      <c r="H20" s="53">
        <v>3025.8800000000006</v>
      </c>
      <c r="I20" s="217">
        <v>2748.3470000000002</v>
      </c>
      <c r="J20" s="53"/>
      <c r="K20" s="53"/>
      <c r="L20" s="53"/>
      <c r="M20" s="53"/>
      <c r="N20" s="53"/>
      <c r="O20" s="53"/>
      <c r="P20" s="53"/>
      <c r="Q20" s="53"/>
    </row>
    <row r="21" spans="1:17" s="760" customFormat="1" ht="11.1" customHeight="1" x14ac:dyDescent="0.2">
      <c r="A21" s="51">
        <v>2023</v>
      </c>
      <c r="B21" s="217">
        <v>53494.853341896058</v>
      </c>
      <c r="C21" s="217">
        <v>2220.37</v>
      </c>
      <c r="D21" s="217">
        <v>1719.712863291468</v>
      </c>
      <c r="E21" s="217">
        <v>17120.287999999997</v>
      </c>
      <c r="F21" s="217">
        <v>19244.554992000001</v>
      </c>
      <c r="G21" s="217">
        <v>8598.3934866045911</v>
      </c>
      <c r="H21" s="53">
        <v>2331.549</v>
      </c>
      <c r="I21" s="217">
        <v>2259.9850000000001</v>
      </c>
      <c r="J21" s="53"/>
      <c r="K21" s="53"/>
      <c r="L21" s="53"/>
      <c r="M21" s="53"/>
      <c r="N21" s="53"/>
      <c r="O21" s="53"/>
      <c r="P21" s="53"/>
      <c r="Q21" s="53"/>
    </row>
    <row r="22" spans="1:17" ht="10.5" customHeight="1" x14ac:dyDescent="0.2">
      <c r="A22" s="48"/>
      <c r="B22" s="53"/>
      <c r="C22" s="53"/>
      <c r="D22" s="53"/>
      <c r="E22" s="53"/>
      <c r="F22" s="53"/>
      <c r="G22" s="53"/>
      <c r="H22" s="53"/>
      <c r="I22" s="53"/>
      <c r="J22" s="53"/>
      <c r="K22" s="53"/>
      <c r="L22" s="53"/>
      <c r="M22" s="53"/>
      <c r="N22" s="53"/>
      <c r="O22" s="53"/>
      <c r="P22" s="53"/>
      <c r="Q22" s="53"/>
    </row>
    <row r="23" spans="1:17" ht="11.1" customHeight="1" x14ac:dyDescent="0.2">
      <c r="A23" s="134" t="s">
        <v>191</v>
      </c>
      <c r="B23" s="40"/>
      <c r="C23" s="54"/>
      <c r="D23" s="54"/>
      <c r="E23" s="54"/>
      <c r="F23" s="54"/>
      <c r="G23" s="54"/>
      <c r="H23" s="54"/>
      <c r="I23" s="54"/>
      <c r="J23" s="53"/>
      <c r="K23" s="53"/>
      <c r="L23" s="53"/>
      <c r="M23" s="53"/>
      <c r="N23" s="53"/>
      <c r="O23" s="53"/>
      <c r="P23" s="53"/>
      <c r="Q23" s="53"/>
    </row>
    <row r="24" spans="1:17" ht="10.5" customHeight="1" x14ac:dyDescent="0.2">
      <c r="J24" s="53"/>
      <c r="K24" s="53"/>
      <c r="L24" s="53"/>
      <c r="M24" s="53"/>
      <c r="N24" s="53"/>
      <c r="O24" s="53"/>
      <c r="P24" s="53"/>
      <c r="Q24" s="53"/>
    </row>
    <row r="25" spans="1:17" ht="11.1" customHeight="1" x14ac:dyDescent="0.2">
      <c r="A25" s="51">
        <v>1990</v>
      </c>
      <c r="B25" s="187">
        <v>100</v>
      </c>
      <c r="C25" s="55">
        <v>59.755384297805001</v>
      </c>
      <c r="D25" s="55">
        <v>3.8532993876006332</v>
      </c>
      <c r="E25" s="55">
        <v>10.513142503268423</v>
      </c>
      <c r="F25" s="55">
        <v>16.402325741416089</v>
      </c>
      <c r="G25" s="85">
        <v>0</v>
      </c>
      <c r="H25" s="55">
        <v>9.4758480699098602</v>
      </c>
      <c r="I25" s="85">
        <v>0</v>
      </c>
      <c r="K25" s="760"/>
      <c r="L25" s="760"/>
      <c r="M25" s="760"/>
      <c r="N25" s="760"/>
      <c r="O25" s="760"/>
      <c r="P25" s="760"/>
      <c r="Q25" s="760"/>
    </row>
    <row r="26" spans="1:17" ht="11.1" customHeight="1" x14ac:dyDescent="0.2">
      <c r="A26" s="51">
        <v>2000</v>
      </c>
      <c r="B26" s="187">
        <v>100</v>
      </c>
      <c r="C26" s="55">
        <v>11.58295803834886</v>
      </c>
      <c r="D26" s="55">
        <v>8.9110028714432623</v>
      </c>
      <c r="E26" s="55">
        <v>39.269336450699292</v>
      </c>
      <c r="F26" s="55">
        <v>35.210698184544079</v>
      </c>
      <c r="G26" s="55">
        <v>0.21619350457737938</v>
      </c>
      <c r="H26" s="55">
        <v>4.8098109503871189</v>
      </c>
      <c r="I26" s="85">
        <v>0</v>
      </c>
      <c r="J26" s="49"/>
      <c r="K26" s="49"/>
    </row>
    <row r="27" spans="1:17" ht="11.1" customHeight="1" x14ac:dyDescent="0.2">
      <c r="A27" s="51">
        <v>2005</v>
      </c>
      <c r="B27" s="187">
        <v>100</v>
      </c>
      <c r="C27" s="55">
        <v>5.7306679257970217</v>
      </c>
      <c r="D27" s="55">
        <v>4.8328687136089368</v>
      </c>
      <c r="E27" s="55">
        <v>29.851184444020667</v>
      </c>
      <c r="F27" s="55">
        <v>36.12427420953167</v>
      </c>
      <c r="G27" s="55">
        <v>19.354116344865997</v>
      </c>
      <c r="H27" s="55">
        <v>2.9600660371690544</v>
      </c>
      <c r="I27" s="55">
        <v>1.1468223250066474</v>
      </c>
      <c r="J27" s="49"/>
      <c r="K27" s="49"/>
    </row>
    <row r="28" spans="1:17" ht="11.1" customHeight="1" x14ac:dyDescent="0.2">
      <c r="A28" s="51">
        <v>2010</v>
      </c>
      <c r="B28" s="187">
        <v>100</v>
      </c>
      <c r="C28" s="55">
        <v>7.0570665060523341</v>
      </c>
      <c r="D28" s="55">
        <v>3.4904679129673557</v>
      </c>
      <c r="E28" s="55">
        <v>31.192554444807286</v>
      </c>
      <c r="F28" s="55">
        <v>37.909908308648774</v>
      </c>
      <c r="G28" s="55">
        <v>10.691008168732782</v>
      </c>
      <c r="H28" s="55">
        <v>5.7347393477727406</v>
      </c>
      <c r="I28" s="55">
        <v>3.9242553110187344</v>
      </c>
      <c r="J28" s="49"/>
      <c r="K28" s="49"/>
    </row>
    <row r="29" spans="1:17" s="760" customFormat="1" ht="11.1" customHeight="1" x14ac:dyDescent="0.2">
      <c r="A29" s="51" t="s">
        <v>601</v>
      </c>
      <c r="B29" s="55">
        <v>100</v>
      </c>
      <c r="C29" s="55">
        <v>5.3368941324388155</v>
      </c>
      <c r="D29" s="55">
        <v>2.7658501721233728</v>
      </c>
      <c r="E29" s="55">
        <v>33.317616877693446</v>
      </c>
      <c r="F29" s="55">
        <v>38.730368201597429</v>
      </c>
      <c r="G29" s="55">
        <v>11.263935156639073</v>
      </c>
      <c r="H29" s="55">
        <v>5.3352653818187736</v>
      </c>
      <c r="I29" s="55">
        <v>3.2500700776890663</v>
      </c>
      <c r="J29" s="49"/>
      <c r="K29" s="49"/>
    </row>
    <row r="30" spans="1:17" s="760" customFormat="1" ht="11.1" customHeight="1" x14ac:dyDescent="0.2">
      <c r="A30" s="51" t="s">
        <v>602</v>
      </c>
      <c r="B30" s="55">
        <v>100</v>
      </c>
      <c r="C30" s="55">
        <v>5.0045214150966615</v>
      </c>
      <c r="D30" s="55">
        <v>2.6442265659565405</v>
      </c>
      <c r="E30" s="55">
        <v>33.087048606348148</v>
      </c>
      <c r="F30" s="55">
        <v>36.802739350457152</v>
      </c>
      <c r="G30" s="55">
        <v>13.717348506462731</v>
      </c>
      <c r="H30" s="55">
        <v>5.2084947932036849</v>
      </c>
      <c r="I30" s="55">
        <v>3.5356207624750891</v>
      </c>
      <c r="J30" s="49"/>
      <c r="K30" s="49"/>
    </row>
    <row r="31" spans="1:17" s="760" customFormat="1" ht="11.1" customHeight="1" x14ac:dyDescent="0.2">
      <c r="A31" s="51" t="s">
        <v>603</v>
      </c>
      <c r="B31" s="55">
        <v>100</v>
      </c>
      <c r="C31" s="55">
        <v>5.478644545326155</v>
      </c>
      <c r="D31" s="55">
        <v>2.5135155547879924</v>
      </c>
      <c r="E31" s="55">
        <v>33.440659586871583</v>
      </c>
      <c r="F31" s="55">
        <v>36.849519054236005</v>
      </c>
      <c r="G31" s="55">
        <v>12.321448434871666</v>
      </c>
      <c r="H31" s="55">
        <v>5.5928522719396607</v>
      </c>
      <c r="I31" s="55">
        <v>3.8033605519669278</v>
      </c>
      <c r="J31" s="49"/>
      <c r="K31" s="49"/>
    </row>
    <row r="32" spans="1:17" s="760" customFormat="1" ht="11.1" customHeight="1" x14ac:dyDescent="0.2">
      <c r="A32" s="51" t="s">
        <v>604</v>
      </c>
      <c r="B32" s="55">
        <v>100</v>
      </c>
      <c r="C32" s="55">
        <v>7.4991114714845857</v>
      </c>
      <c r="D32" s="55">
        <v>2.5093807960380308</v>
      </c>
      <c r="E32" s="55">
        <v>33.454674336487358</v>
      </c>
      <c r="F32" s="55">
        <v>35.751593507567975</v>
      </c>
      <c r="G32" s="55">
        <v>11.420347638122538</v>
      </c>
      <c r="H32" s="55">
        <v>5.5003952861302396</v>
      </c>
      <c r="I32" s="55">
        <v>3.8644969641692777</v>
      </c>
      <c r="J32" s="49"/>
      <c r="K32" s="49"/>
    </row>
    <row r="33" spans="1:11" s="760" customFormat="1" ht="11.1" customHeight="1" x14ac:dyDescent="0.2">
      <c r="A33" s="51" t="s">
        <v>605</v>
      </c>
      <c r="B33" s="55">
        <v>100</v>
      </c>
      <c r="C33" s="55">
        <v>7.3434629811061853</v>
      </c>
      <c r="D33" s="55">
        <v>2.3276010382135173</v>
      </c>
      <c r="E33" s="55">
        <v>33.771591526007583</v>
      </c>
      <c r="F33" s="55">
        <v>35.386902681008799</v>
      </c>
      <c r="G33" s="55">
        <v>10.763146526726981</v>
      </c>
      <c r="H33" s="55">
        <v>5.5260143388621872</v>
      </c>
      <c r="I33" s="55">
        <v>4.8812809080747392</v>
      </c>
      <c r="J33" s="49"/>
      <c r="K33" s="49"/>
    </row>
    <row r="34" spans="1:11" s="760" customFormat="1" ht="11.1" customHeight="1" x14ac:dyDescent="0.2">
      <c r="A34" s="51">
        <v>2020</v>
      </c>
      <c r="B34" s="55">
        <v>100</v>
      </c>
      <c r="C34" s="55">
        <f>C18/B18*100</f>
        <v>7.4306260410652678</v>
      </c>
      <c r="D34" s="55">
        <f>D18/B18*100</f>
        <v>1.8837910635400197</v>
      </c>
      <c r="E34" s="55">
        <f>E18/B18*100</f>
        <v>33.864710996445311</v>
      </c>
      <c r="F34" s="55">
        <f>F18/B18*100</f>
        <v>34.448857533744267</v>
      </c>
      <c r="G34" s="55">
        <f>G18/B18*100</f>
        <v>11.579903693870564</v>
      </c>
      <c r="H34" s="55">
        <f>H18/B18*100</f>
        <v>5.5458162501239494</v>
      </c>
      <c r="I34" s="55">
        <f>I18/B18*100</f>
        <v>5.2462944212106164</v>
      </c>
      <c r="J34" s="49"/>
      <c r="K34" s="49"/>
    </row>
    <row r="35" spans="1:11" s="760" customFormat="1" ht="11.1" customHeight="1" x14ac:dyDescent="0.2">
      <c r="A35" s="51">
        <v>2021</v>
      </c>
      <c r="B35" s="55">
        <v>100</v>
      </c>
      <c r="C35" s="55">
        <v>7.5126502953772007</v>
      </c>
      <c r="D35" s="55">
        <v>1.8711688482642204</v>
      </c>
      <c r="E35" s="55">
        <v>35.984311894710878</v>
      </c>
      <c r="F35" s="55">
        <v>35.578933143943225</v>
      </c>
      <c r="G35" s="55">
        <v>8.4274463206816783</v>
      </c>
      <c r="H35" s="55">
        <v>5.7219143049030832</v>
      </c>
      <c r="I35" s="55">
        <v>4.9035751921197264</v>
      </c>
      <c r="J35" s="49"/>
      <c r="K35" s="49"/>
    </row>
    <row r="36" spans="1:11" s="760" customFormat="1" ht="11.1" customHeight="1" x14ac:dyDescent="0.2">
      <c r="A36" s="51">
        <v>2022</v>
      </c>
      <c r="B36" s="55">
        <v>100</v>
      </c>
      <c r="C36" s="55">
        <v>7.5541266403492804</v>
      </c>
      <c r="D36" s="55">
        <v>2.7369644682713625</v>
      </c>
      <c r="E36" s="55">
        <v>31.778608729995078</v>
      </c>
      <c r="F36" s="55">
        <v>33.725728912487909</v>
      </c>
      <c r="G36" s="55">
        <v>14.506200404458266</v>
      </c>
      <c r="H36" s="55">
        <v>5.0822571351573806</v>
      </c>
      <c r="I36" s="55">
        <v>4.6161137092807314</v>
      </c>
      <c r="J36" s="49"/>
      <c r="K36" s="49"/>
    </row>
    <row r="37" spans="1:11" s="760" customFormat="1" ht="11.1" customHeight="1" x14ac:dyDescent="0.2">
      <c r="A37" s="51">
        <v>2023</v>
      </c>
      <c r="B37" s="55">
        <v>100</v>
      </c>
      <c r="C37" s="55">
        <v>4.1506235858040048</v>
      </c>
      <c r="D37" s="55">
        <v>3.2147258210064567</v>
      </c>
      <c r="E37" s="55">
        <v>32.003617040654156</v>
      </c>
      <c r="F37" s="55">
        <v>35.974591553703853</v>
      </c>
      <c r="G37" s="55">
        <v>16.073309766176155</v>
      </c>
      <c r="H37" s="55">
        <v>4.3584547939567475</v>
      </c>
      <c r="I37" s="55">
        <v>4.2246774386986248</v>
      </c>
      <c r="J37" s="49"/>
      <c r="K37" s="49"/>
    </row>
    <row r="38" spans="1:11" ht="10.5" customHeight="1" x14ac:dyDescent="0.2">
      <c r="A38" s="48"/>
      <c r="B38" s="86"/>
      <c r="C38" s="55"/>
      <c r="D38" s="55"/>
      <c r="E38" s="55"/>
      <c r="F38" s="55"/>
      <c r="G38" s="55"/>
      <c r="H38" s="55"/>
      <c r="I38" s="55"/>
      <c r="J38" s="49"/>
      <c r="K38" s="49"/>
    </row>
    <row r="39" spans="1:11" ht="11.1" customHeight="1" x14ac:dyDescent="0.2">
      <c r="A39" s="54" t="s">
        <v>95</v>
      </c>
      <c r="B39" s="40"/>
      <c r="C39" s="36"/>
      <c r="D39" s="36"/>
      <c r="E39" s="36"/>
      <c r="F39" s="36"/>
      <c r="G39" s="36"/>
      <c r="H39" s="36"/>
      <c r="I39" s="36"/>
    </row>
    <row r="40" spans="1:11" ht="10.5" customHeight="1" x14ac:dyDescent="0.2">
      <c r="A40" s="48"/>
      <c r="B40" s="49"/>
    </row>
    <row r="41" spans="1:11" ht="11.1" customHeight="1" x14ac:dyDescent="0.2">
      <c r="A41" s="51">
        <v>1990</v>
      </c>
      <c r="B41" s="187">
        <v>100</v>
      </c>
      <c r="C41" s="187">
        <v>100</v>
      </c>
      <c r="D41" s="187">
        <v>100</v>
      </c>
      <c r="E41" s="187">
        <v>100</v>
      </c>
      <c r="F41" s="187">
        <v>100</v>
      </c>
      <c r="G41" s="62" t="s">
        <v>222</v>
      </c>
      <c r="H41" s="187">
        <v>100</v>
      </c>
      <c r="I41" s="62" t="s">
        <v>222</v>
      </c>
    </row>
    <row r="42" spans="1:11" ht="11.1" customHeight="1" x14ac:dyDescent="0.2">
      <c r="A42" s="51">
        <v>2000</v>
      </c>
      <c r="B42" s="187">
        <v>33.219919313803075</v>
      </c>
      <c r="C42" s="187">
        <v>6.4393348979474334</v>
      </c>
      <c r="D42" s="187">
        <v>76.823201785714275</v>
      </c>
      <c r="E42" s="187">
        <v>124.08508569091059</v>
      </c>
      <c r="F42" s="187">
        <v>71.312847404299944</v>
      </c>
      <c r="G42" s="62" t="s">
        <v>222</v>
      </c>
      <c r="H42" s="187">
        <v>16.861976944721793</v>
      </c>
      <c r="I42" s="62" t="s">
        <v>222</v>
      </c>
    </row>
    <row r="43" spans="1:11" ht="11.1" customHeight="1" x14ac:dyDescent="0.2">
      <c r="A43" s="51">
        <v>2005</v>
      </c>
      <c r="B43" s="187">
        <v>43.933455645771694</v>
      </c>
      <c r="C43" s="187">
        <v>4.2133114546449031</v>
      </c>
      <c r="D43" s="187">
        <v>55.102031249999996</v>
      </c>
      <c r="E43" s="187">
        <v>124.74535443017265</v>
      </c>
      <c r="F43" s="187">
        <v>96.758485579444155</v>
      </c>
      <c r="G43" s="62" t="s">
        <v>222</v>
      </c>
      <c r="H43" s="187">
        <v>13.72393573568122</v>
      </c>
      <c r="I43" s="62" t="s">
        <v>222</v>
      </c>
    </row>
    <row r="44" spans="1:11" ht="11.1" customHeight="1" x14ac:dyDescent="0.2">
      <c r="A44" s="51">
        <v>2010</v>
      </c>
      <c r="B44" s="187">
        <v>48.323963590621339</v>
      </c>
      <c r="C44" s="187">
        <v>5.7070242104960123</v>
      </c>
      <c r="D44" s="187">
        <v>43.773718928571434</v>
      </c>
      <c r="E44" s="187">
        <v>143.37747869590115</v>
      </c>
      <c r="F44" s="187">
        <v>111.68885789197694</v>
      </c>
      <c r="G44" s="62" t="s">
        <v>222</v>
      </c>
      <c r="H44" s="187">
        <v>29.245438867205227</v>
      </c>
      <c r="I44" s="62" t="s">
        <v>222</v>
      </c>
    </row>
    <row r="45" spans="1:11" s="760" customFormat="1" ht="11.1" customHeight="1" x14ac:dyDescent="0.2">
      <c r="A45" s="51" t="s">
        <v>601</v>
      </c>
      <c r="B45" s="195">
        <v>48.018889544484971</v>
      </c>
      <c r="C45" s="195">
        <v>4.2886801393327003</v>
      </c>
      <c r="D45" s="195">
        <v>34.467359151785722</v>
      </c>
      <c r="E45" s="195">
        <v>152.17856737298536</v>
      </c>
      <c r="F45" s="195">
        <v>113.38570529627685</v>
      </c>
      <c r="G45" s="62" t="s">
        <v>222</v>
      </c>
      <c r="H45" s="195">
        <v>27.036473903966595</v>
      </c>
      <c r="I45" s="242" t="s">
        <v>222</v>
      </c>
    </row>
    <row r="46" spans="1:11" s="760" customFormat="1" ht="11.1" customHeight="1" x14ac:dyDescent="0.2">
      <c r="A46" s="51" t="s">
        <v>602</v>
      </c>
      <c r="B46" s="195">
        <v>51.262988001444988</v>
      </c>
      <c r="C46" s="195">
        <v>4.29328209114201</v>
      </c>
      <c r="D46" s="195">
        <v>35.17789330357143</v>
      </c>
      <c r="E46" s="195">
        <v>161.335297717418</v>
      </c>
      <c r="F46" s="195">
        <v>115.02139486103829</v>
      </c>
      <c r="G46" s="62" t="s">
        <v>222</v>
      </c>
      <c r="H46" s="195">
        <v>28.177214759008805</v>
      </c>
      <c r="I46" s="242" t="s">
        <v>222</v>
      </c>
    </row>
    <row r="47" spans="1:11" s="760" customFormat="1" ht="11.1" customHeight="1" x14ac:dyDescent="0.2">
      <c r="A47" s="51" t="s">
        <v>603</v>
      </c>
      <c r="B47" s="195">
        <v>50.565936420560107</v>
      </c>
      <c r="C47" s="195">
        <v>4.6361143017531736</v>
      </c>
      <c r="D47" s="195">
        <v>32.984270089285708</v>
      </c>
      <c r="E47" s="195">
        <v>160.84232340669226</v>
      </c>
      <c r="F47" s="195">
        <v>113.60159937073939</v>
      </c>
      <c r="G47" s="62" t="s">
        <v>222</v>
      </c>
      <c r="H47" s="195">
        <v>29.845118907143505</v>
      </c>
      <c r="I47" s="242" t="s">
        <v>222</v>
      </c>
    </row>
    <row r="48" spans="1:11" s="760" customFormat="1" ht="11.1" customHeight="1" x14ac:dyDescent="0.2">
      <c r="A48" s="51" t="s">
        <v>604</v>
      </c>
      <c r="B48" s="195">
        <v>51.942026722700064</v>
      </c>
      <c r="C48" s="195">
        <v>6.5185598423582931</v>
      </c>
      <c r="D48" s="195">
        <v>33.82616071428572</v>
      </c>
      <c r="E48" s="195">
        <v>165.28869344678063</v>
      </c>
      <c r="F48" s="195">
        <v>113.21627521761933</v>
      </c>
      <c r="G48" s="62" t="s">
        <v>222</v>
      </c>
      <c r="H48" s="195">
        <v>30.150512843786881</v>
      </c>
      <c r="I48" s="242" t="s">
        <v>222</v>
      </c>
    </row>
    <row r="49" spans="1:10" s="760" customFormat="1" ht="11.1" customHeight="1" x14ac:dyDescent="0.2">
      <c r="A49" s="51" t="s">
        <v>605</v>
      </c>
      <c r="B49" s="195">
        <v>51.142428415365025</v>
      </c>
      <c r="C49" s="195">
        <v>6.2849989878803578</v>
      </c>
      <c r="D49" s="195">
        <v>30.892790178571428</v>
      </c>
      <c r="E49" s="195">
        <v>164.28591180561239</v>
      </c>
      <c r="F49" s="195">
        <v>110.33631240692183</v>
      </c>
      <c r="G49" s="62" t="s">
        <v>222</v>
      </c>
      <c r="H49" s="195">
        <v>29.824643732413548</v>
      </c>
      <c r="I49" s="242" t="s">
        <v>222</v>
      </c>
    </row>
    <row r="50" spans="1:10" s="760" customFormat="1" ht="11.1" customHeight="1" x14ac:dyDescent="0.2">
      <c r="A50" s="51">
        <v>2020</v>
      </c>
      <c r="B50" s="195">
        <f>B18/B9*100</f>
        <v>49.061834781927338</v>
      </c>
      <c r="C50" s="195">
        <f>C18/C9*100</f>
        <v>6.100875284077496</v>
      </c>
      <c r="D50" s="195">
        <f>D18/D9*100</f>
        <v>23.985223214285714</v>
      </c>
      <c r="E50" s="195">
        <f>E18/E9*100</f>
        <v>158.0369385584554</v>
      </c>
      <c r="F50" s="195">
        <f>F18/F9*100</f>
        <v>103.041738311484</v>
      </c>
      <c r="G50" s="62" t="s">
        <v>222</v>
      </c>
      <c r="H50" s="195">
        <f>H18/H9*100</f>
        <v>28.713833166923841</v>
      </c>
      <c r="I50" s="242" t="s">
        <v>222</v>
      </c>
    </row>
    <row r="51" spans="1:10" s="760" customFormat="1" ht="11.1" customHeight="1" x14ac:dyDescent="0.2">
      <c r="A51" s="51">
        <v>2021</v>
      </c>
      <c r="B51" s="195">
        <v>49.333858736582265</v>
      </c>
      <c r="C51" s="195">
        <v>6.2024206314592503</v>
      </c>
      <c r="D51" s="195">
        <v>23.956607142857145</v>
      </c>
      <c r="E51" s="195">
        <v>168.85959257138182</v>
      </c>
      <c r="F51" s="195">
        <v>107.01202313581545</v>
      </c>
      <c r="G51" s="62" t="s">
        <v>222</v>
      </c>
      <c r="H51" s="195">
        <v>29.789852046836714</v>
      </c>
      <c r="I51" s="242" t="s">
        <v>222</v>
      </c>
    </row>
    <row r="52" spans="1:10" s="760" customFormat="1" ht="11.1" customHeight="1" x14ac:dyDescent="0.2">
      <c r="A52" s="51">
        <v>2022</v>
      </c>
      <c r="B52" s="195">
        <v>51.209413986375829</v>
      </c>
      <c r="C52" s="195">
        <v>6.4737663890376256</v>
      </c>
      <c r="D52" s="195">
        <v>36.373593749999998</v>
      </c>
      <c r="E52" s="195">
        <v>154.79329133600586</v>
      </c>
      <c r="F52" s="195">
        <v>105.29450768746725</v>
      </c>
      <c r="G52" s="62" t="s">
        <v>222</v>
      </c>
      <c r="H52" s="195">
        <v>27.465553235908146</v>
      </c>
      <c r="I52" s="242" t="s">
        <v>222</v>
      </c>
    </row>
    <row r="53" spans="1:10" s="760" customFormat="1" ht="11.1" customHeight="1" x14ac:dyDescent="0.2">
      <c r="A53" s="51">
        <v>2023</v>
      </c>
      <c r="B53" s="195">
        <v>46.011536969221822</v>
      </c>
      <c r="C53" s="195">
        <v>3.1959725940639663</v>
      </c>
      <c r="D53" s="195">
        <v>38.38644784132741</v>
      </c>
      <c r="E53" s="195">
        <v>140.06617033461504</v>
      </c>
      <c r="F53" s="195">
        <v>100.9153381856319</v>
      </c>
      <c r="G53" s="62" t="s">
        <v>222</v>
      </c>
      <c r="H53" s="195">
        <v>4.3584547939567475</v>
      </c>
      <c r="I53" s="242" t="s">
        <v>222</v>
      </c>
    </row>
    <row r="54" spans="1:10" ht="10.5" customHeight="1" x14ac:dyDescent="0.2">
      <c r="A54" s="48"/>
      <c r="B54" s="187"/>
      <c r="C54" s="187"/>
      <c r="D54" s="187"/>
      <c r="E54" s="187"/>
      <c r="F54" s="187"/>
      <c r="G54" s="187"/>
      <c r="H54" s="187"/>
      <c r="I54" s="62"/>
    </row>
    <row r="55" spans="1:10" ht="11.1" customHeight="1" x14ac:dyDescent="0.2">
      <c r="A55" s="54" t="s">
        <v>96</v>
      </c>
      <c r="B55" s="40"/>
      <c r="C55" s="54"/>
      <c r="D55" s="54"/>
      <c r="E55" s="54"/>
      <c r="F55" s="54"/>
      <c r="G55" s="54"/>
      <c r="H55" s="54"/>
      <c r="I55" s="54"/>
    </row>
    <row r="56" spans="1:10" ht="10.5" customHeight="1" x14ac:dyDescent="0.2"/>
    <row r="57" spans="1:10" ht="11.1" customHeight="1" x14ac:dyDescent="0.2">
      <c r="A57" s="51">
        <v>1990</v>
      </c>
      <c r="B57" s="1059" t="s">
        <v>192</v>
      </c>
      <c r="C57" s="1059" t="s">
        <v>192</v>
      </c>
      <c r="D57" s="1059" t="s">
        <v>192</v>
      </c>
      <c r="E57" s="1059" t="s">
        <v>192</v>
      </c>
      <c r="F57" s="1059" t="s">
        <v>192</v>
      </c>
      <c r="G57" s="1059" t="s">
        <v>192</v>
      </c>
      <c r="H57" s="1059" t="s">
        <v>192</v>
      </c>
      <c r="I57" s="1059" t="s">
        <v>192</v>
      </c>
    </row>
    <row r="58" spans="1:10" ht="11.1" customHeight="1" x14ac:dyDescent="0.2">
      <c r="A58" s="51">
        <v>2000</v>
      </c>
      <c r="B58" s="840">
        <v>2.871281598275587</v>
      </c>
      <c r="C58" s="840">
        <v>-18.390173950313397</v>
      </c>
      <c r="D58" s="840">
        <v>-10.595975711326446</v>
      </c>
      <c r="E58" s="840">
        <v>11.45525781851255</v>
      </c>
      <c r="F58" s="840">
        <v>10.34057311903149</v>
      </c>
      <c r="G58" s="840">
        <v>-47.151898734177209</v>
      </c>
      <c r="H58" s="840">
        <v>-12.475164490344952</v>
      </c>
      <c r="I58" s="841" t="s">
        <v>222</v>
      </c>
      <c r="J58" s="49"/>
    </row>
    <row r="59" spans="1:10" ht="11.1" customHeight="1" x14ac:dyDescent="0.2">
      <c r="A59" s="51">
        <v>2005</v>
      </c>
      <c r="B59" s="840">
        <v>0.74891833135350794</v>
      </c>
      <c r="C59" s="840">
        <v>-12.81950795952956</v>
      </c>
      <c r="D59" s="840">
        <v>-31.395646383161889</v>
      </c>
      <c r="E59" s="840">
        <v>0.70447776210413338</v>
      </c>
      <c r="F59" s="840">
        <v>7.3957814960361645</v>
      </c>
      <c r="G59" s="840">
        <v>5.373557953197718</v>
      </c>
      <c r="H59" s="840">
        <v>1.0857603598519887</v>
      </c>
      <c r="I59" s="840">
        <v>7.7440773984697131</v>
      </c>
      <c r="J59" s="49"/>
    </row>
    <row r="60" spans="1:10" ht="11.1" customHeight="1" x14ac:dyDescent="0.2">
      <c r="A60" s="51">
        <v>2010</v>
      </c>
      <c r="B60" s="840">
        <v>13.00754239229218</v>
      </c>
      <c r="C60" s="840">
        <v>10.118497772855093</v>
      </c>
      <c r="D60" s="840">
        <v>8.4425778440782295</v>
      </c>
      <c r="E60" s="840">
        <v>17.88520180645223</v>
      </c>
      <c r="F60" s="840">
        <v>12.943836260266096</v>
      </c>
      <c r="G60" s="840">
        <v>13.511931702753927</v>
      </c>
      <c r="H60" s="840">
        <v>-0.40324387985836552</v>
      </c>
      <c r="I60" s="840">
        <v>7.2028057373107401</v>
      </c>
      <c r="J60" s="49"/>
    </row>
    <row r="61" spans="1:10" s="760" customFormat="1" ht="11.1" customHeight="1" x14ac:dyDescent="0.2">
      <c r="A61" s="51" t="s">
        <v>601</v>
      </c>
      <c r="B61" s="840">
        <v>0.41127802193743257</v>
      </c>
      <c r="C61" s="840">
        <v>-10.250140219205834</v>
      </c>
      <c r="D61" s="840">
        <v>1.5467091258486265</v>
      </c>
      <c r="E61" s="840">
        <v>2.2040916982876619</v>
      </c>
      <c r="F61" s="840">
        <v>1.7592032494662724</v>
      </c>
      <c r="G61" s="840">
        <v>-7.3545567477620812</v>
      </c>
      <c r="H61" s="840">
        <v>14.617408614074826</v>
      </c>
      <c r="I61" s="840">
        <v>-5.7243848956508376</v>
      </c>
      <c r="J61" s="49"/>
    </row>
    <row r="62" spans="1:10" s="760" customFormat="1" ht="11.1" customHeight="1" x14ac:dyDescent="0.2">
      <c r="A62" s="51" t="s">
        <v>602</v>
      </c>
      <c r="B62" s="840">
        <v>6.7558797959179531</v>
      </c>
      <c r="C62" s="840">
        <v>0.10730461726681563</v>
      </c>
      <c r="D62" s="840">
        <v>2.0614696607787644</v>
      </c>
      <c r="E62" s="840">
        <v>6.0170959041753633</v>
      </c>
      <c r="F62" s="840">
        <v>1.4425888699879617</v>
      </c>
      <c r="G62" s="840">
        <v>30.00852614208398</v>
      </c>
      <c r="H62" s="840">
        <v>4.2192663847146532</v>
      </c>
      <c r="I62" s="840">
        <v>16.135435883008302</v>
      </c>
      <c r="J62" s="49"/>
    </row>
    <row r="63" spans="1:10" s="760" customFormat="1" ht="11.1" customHeight="1" x14ac:dyDescent="0.2">
      <c r="A63" s="51" t="s">
        <v>603</v>
      </c>
      <c r="B63" s="840">
        <v>-1.3597560502427768</v>
      </c>
      <c r="C63" s="840">
        <v>7.9853176039492819</v>
      </c>
      <c r="D63" s="840">
        <v>-6.2358004083860719</v>
      </c>
      <c r="E63" s="840">
        <v>-0.3055588688280621</v>
      </c>
      <c r="F63" s="840">
        <v>-1.2343751282221997</v>
      </c>
      <c r="G63" s="840">
        <v>-11.397550418910654</v>
      </c>
      <c r="H63" s="840">
        <v>5.9193364652957294</v>
      </c>
      <c r="I63" s="840">
        <v>6.1099133302604338</v>
      </c>
      <c r="J63" s="49"/>
    </row>
    <row r="64" spans="1:10" s="760" customFormat="1" ht="11.1" customHeight="1" x14ac:dyDescent="0.2">
      <c r="A64" s="51" t="s">
        <v>604</v>
      </c>
      <c r="B64" s="840">
        <v>2.7213780650573218</v>
      </c>
      <c r="C64" s="840">
        <v>40.603950163464717</v>
      </c>
      <c r="D64" s="840">
        <v>2.5524003493819332</v>
      </c>
      <c r="E64" s="840">
        <v>2.7644278855918096</v>
      </c>
      <c r="F64" s="840">
        <v>-0.339189021329308</v>
      </c>
      <c r="G64" s="840">
        <v>-4.7909137005459232</v>
      </c>
      <c r="H64" s="840">
        <v>1.0232625897505843</v>
      </c>
      <c r="I64" s="840">
        <v>4.3725537623314148</v>
      </c>
      <c r="J64" s="49"/>
    </row>
    <row r="65" spans="1:10" s="760" customFormat="1" ht="11.1" customHeight="1" x14ac:dyDescent="0.2">
      <c r="A65" s="51" t="s">
        <v>605</v>
      </c>
      <c r="B65" s="840">
        <v>-1.539405290447764</v>
      </c>
      <c r="C65" s="840">
        <v>-3.5830131213988752</v>
      </c>
      <c r="D65" s="840">
        <v>-8.6718991271020798</v>
      </c>
      <c r="E65" s="840">
        <v>-0.60668495845490544</v>
      </c>
      <c r="F65" s="840">
        <v>-2.5437710304121497</v>
      </c>
      <c r="G65" s="840">
        <v>-7.2054685594659977</v>
      </c>
      <c r="H65" s="840">
        <v>-1.080807855779099</v>
      </c>
      <c r="I65" s="840">
        <v>24.366463632799359</v>
      </c>
      <c r="J65" s="49"/>
    </row>
    <row r="66" spans="1:10" s="760" customFormat="1" ht="11.1" customHeight="1" x14ac:dyDescent="0.2">
      <c r="A66" s="51">
        <v>2020</v>
      </c>
      <c r="B66" s="840">
        <f>B18/B17*100-100</f>
        <v>-4.0682339456774912</v>
      </c>
      <c r="C66" s="840">
        <f t="shared" ref="C66:I66" si="0">C18/C17*100-100</f>
        <v>-2.9295741201854639</v>
      </c>
      <c r="D66" s="840">
        <f t="shared" si="0"/>
        <v>-22.359802803040765</v>
      </c>
      <c r="E66" s="840">
        <f t="shared" si="0"/>
        <v>-3.8037182729039785</v>
      </c>
      <c r="F66" s="840">
        <f t="shared" si="0"/>
        <v>-6.6112179538277047</v>
      </c>
      <c r="G66" s="840">
        <f t="shared" si="0"/>
        <v>3.2115106240952969</v>
      </c>
      <c r="H66" s="840">
        <f t="shared" si="0"/>
        <v>-3.7244722031078936</v>
      </c>
      <c r="I66" s="840">
        <f t="shared" si="0"/>
        <v>3.1053730661403165</v>
      </c>
      <c r="J66" s="49"/>
    </row>
    <row r="67" spans="1:10" s="760" customFormat="1" ht="11.1" customHeight="1" x14ac:dyDescent="0.2">
      <c r="A67" s="51">
        <v>2021</v>
      </c>
      <c r="B67" s="840">
        <v>0.55445124680728952</v>
      </c>
      <c r="C67" s="840">
        <v>1.6644389969218736</v>
      </c>
      <c r="D67" s="840">
        <v>-0.11930708825559577</v>
      </c>
      <c r="E67" s="840">
        <v>6.8481799961743377</v>
      </c>
      <c r="F67" s="840">
        <v>3.8530840894101885</v>
      </c>
      <c r="G67" s="840">
        <v>-26.820009683100977</v>
      </c>
      <c r="H67" s="840">
        <v>3.74738849270868</v>
      </c>
      <c r="I67" s="840">
        <v>-6.0143649968321427</v>
      </c>
      <c r="J67" s="49"/>
    </row>
    <row r="68" spans="1:10" s="760" customFormat="1" ht="11.1" customHeight="1" x14ac:dyDescent="0.2">
      <c r="A68" s="51">
        <v>2022</v>
      </c>
      <c r="B68" s="840">
        <v>3.8017606930122412</v>
      </c>
      <c r="C68" s="840">
        <v>4.3748364340542309</v>
      </c>
      <c r="D68" s="840">
        <v>51.831156778997723</v>
      </c>
      <c r="E68" s="840">
        <v>-8.330175988923898</v>
      </c>
      <c r="F68" s="840">
        <v>-1.6049742804772791</v>
      </c>
      <c r="G68" s="840">
        <v>78.674427062580889</v>
      </c>
      <c r="H68" s="840">
        <v>-7.8023174041758239</v>
      </c>
      <c r="I68" s="840">
        <v>-2.2833928696504842</v>
      </c>
      <c r="J68" s="49"/>
    </row>
    <row r="69" spans="1:10" s="760" customFormat="1" ht="11.1" customHeight="1" x14ac:dyDescent="0.2">
      <c r="A69" s="51">
        <v>2023</v>
      </c>
      <c r="B69" s="840">
        <v>-10.150237256253121</v>
      </c>
      <c r="C69" s="840">
        <v>-50.631944342695505</v>
      </c>
      <c r="D69" s="840">
        <v>5.5338334319176425</v>
      </c>
      <c r="E69" s="840">
        <v>-9.5140563743315312</v>
      </c>
      <c r="F69" s="840">
        <v>-4.1589723889810983</v>
      </c>
      <c r="G69" s="840">
        <v>-0.44373931620100393</v>
      </c>
      <c r="H69" s="840">
        <v>-22.946415588192536</v>
      </c>
      <c r="I69" s="840">
        <v>-17.76929914599576</v>
      </c>
      <c r="J69" s="49"/>
    </row>
    <row r="70" spans="1:10" s="760" customFormat="1" ht="11.1" customHeight="1" x14ac:dyDescent="0.2">
      <c r="A70" s="48"/>
      <c r="B70" s="49"/>
      <c r="C70" s="49"/>
      <c r="D70" s="49"/>
      <c r="E70" s="49"/>
      <c r="F70" s="735"/>
      <c r="G70" s="49"/>
      <c r="H70" s="49"/>
      <c r="I70" s="49"/>
      <c r="J70" s="49"/>
    </row>
    <row r="71" spans="1:10" ht="11.1" customHeight="1" x14ac:dyDescent="0.2">
      <c r="A71" s="67" t="s">
        <v>615</v>
      </c>
      <c r="B71" s="49"/>
      <c r="C71" s="49"/>
      <c r="D71" s="49"/>
      <c r="E71" s="49"/>
      <c r="F71" s="49"/>
      <c r="G71" s="49"/>
      <c r="H71" s="49"/>
      <c r="I71" s="49"/>
      <c r="J71" s="49"/>
    </row>
    <row r="72" spans="1:10" ht="11.25" customHeight="1" x14ac:dyDescent="0.2">
      <c r="A72" s="1092" t="s">
        <v>616</v>
      </c>
      <c r="B72" s="1093"/>
      <c r="C72" s="1093"/>
      <c r="D72" s="1093"/>
      <c r="E72" s="1093"/>
      <c r="F72" s="1093"/>
      <c r="G72" s="1093"/>
      <c r="H72" s="1093"/>
      <c r="I72" s="1093"/>
      <c r="J72" s="49"/>
    </row>
    <row r="73" spans="1:10" ht="11.25" customHeight="1" x14ac:dyDescent="0.2">
      <c r="A73" s="1093"/>
      <c r="B73" s="1093"/>
      <c r="C73" s="1093"/>
      <c r="D73" s="1093"/>
      <c r="E73" s="1093"/>
      <c r="F73" s="1093"/>
      <c r="G73" s="1093"/>
      <c r="H73" s="1093"/>
      <c r="I73" s="1093"/>
    </row>
    <row r="80" spans="1:10" ht="11.25" customHeight="1" x14ac:dyDescent="0.2">
      <c r="A80" s="198"/>
    </row>
    <row r="84" spans="1:1" ht="11.25" customHeight="1" x14ac:dyDescent="0.2">
      <c r="A84" s="198"/>
    </row>
  </sheetData>
  <mergeCells count="2">
    <mergeCell ref="A4:A5"/>
    <mergeCell ref="A72:I73"/>
  </mergeCells>
  <phoneticPr fontId="13" type="noConversion"/>
  <pageMargins left="0.78740157480314965" right="0.78740157480314965" top="0.9055118110236221" bottom="0.19685039370078741" header="0.51181102362204722" footer="0.51181102362204722"/>
  <pageSetup paperSize="9" scale="93" orientation="portrait" r:id="rId1"/>
  <headerFooter alignWithMargins="0">
    <oddHeader>&amp;C&amp;9- 16 -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pageSetUpPr fitToPage="1"/>
  </sheetPr>
  <dimension ref="A1:R82"/>
  <sheetViews>
    <sheetView zoomScaleNormal="100" zoomScaleSheetLayoutView="100" workbookViewId="0">
      <selection sqref="A1:I1"/>
    </sheetView>
  </sheetViews>
  <sheetFormatPr baseColWidth="10" defaultColWidth="11.42578125" defaultRowHeight="12.75" x14ac:dyDescent="0.2"/>
  <cols>
    <col min="1" max="1" width="8.140625" style="207" customWidth="1"/>
    <col min="2" max="2" width="9.5703125" style="207" customWidth="1"/>
    <col min="3" max="3" width="8.5703125" style="207" customWidth="1"/>
    <col min="4" max="4" width="9.85546875" style="207" customWidth="1"/>
    <col min="5" max="5" width="8.5703125" style="207" customWidth="1"/>
    <col min="6" max="6" width="9.42578125" style="207" customWidth="1"/>
    <col min="7" max="7" width="11.5703125" style="207" bestFit="1" customWidth="1"/>
    <col min="8" max="8" width="11" style="207" bestFit="1" customWidth="1"/>
    <col min="9" max="9" width="6.5703125" style="207" customWidth="1"/>
    <col min="10" max="16384" width="11.42578125" style="207"/>
  </cols>
  <sheetData>
    <row r="1" spans="1:10" x14ac:dyDescent="0.2">
      <c r="A1" s="1097" t="s">
        <v>18</v>
      </c>
      <c r="B1" s="1097"/>
      <c r="C1" s="1097"/>
      <c r="D1" s="1097"/>
      <c r="E1" s="1097"/>
      <c r="F1" s="1097"/>
      <c r="G1" s="1097"/>
      <c r="H1" s="1097"/>
      <c r="I1" s="1097"/>
    </row>
    <row r="2" spans="1:10" ht="11.25" customHeight="1" x14ac:dyDescent="0.2">
      <c r="A2" s="1097" t="s">
        <v>223</v>
      </c>
      <c r="B2" s="1097"/>
      <c r="C2" s="1097"/>
      <c r="D2" s="1097"/>
      <c r="E2" s="1097"/>
      <c r="F2" s="1097"/>
      <c r="G2" s="1097"/>
      <c r="H2" s="1097"/>
      <c r="I2" s="1097"/>
    </row>
    <row r="3" spans="1:10" ht="4.5" customHeight="1" x14ac:dyDescent="0.2">
      <c r="A3" s="208"/>
      <c r="B3" s="209"/>
      <c r="C3" s="209"/>
      <c r="D3" s="209"/>
      <c r="E3" s="209"/>
      <c r="F3" s="209"/>
      <c r="G3" s="209"/>
      <c r="H3" s="209"/>
    </row>
    <row r="4" spans="1:10" ht="10.5" customHeight="1" x14ac:dyDescent="0.2">
      <c r="A4" s="210"/>
      <c r="B4" s="211"/>
      <c r="C4" s="211"/>
      <c r="D4" s="211"/>
      <c r="E4" s="211"/>
      <c r="F4" s="211"/>
      <c r="G4" s="211"/>
      <c r="H4" s="211"/>
    </row>
    <row r="5" spans="1:10" ht="11.1" customHeight="1" x14ac:dyDescent="0.2">
      <c r="A5" s="1095" t="s">
        <v>193</v>
      </c>
      <c r="B5" s="212" t="s">
        <v>185</v>
      </c>
      <c r="C5" s="213" t="s">
        <v>186</v>
      </c>
      <c r="D5" s="213"/>
      <c r="E5" s="213"/>
      <c r="F5" s="213"/>
      <c r="G5" s="213"/>
      <c r="H5" s="213"/>
      <c r="I5" s="213"/>
    </row>
    <row r="6" spans="1:10" ht="11.1" customHeight="1" x14ac:dyDescent="0.2">
      <c r="A6" s="1096"/>
      <c r="B6" s="214" t="s">
        <v>187</v>
      </c>
      <c r="C6" s="204" t="s">
        <v>131</v>
      </c>
      <c r="D6" s="204" t="s">
        <v>3</v>
      </c>
      <c r="E6" s="204" t="s">
        <v>4</v>
      </c>
      <c r="F6" s="204" t="s">
        <v>5</v>
      </c>
      <c r="G6" s="205" t="s">
        <v>132</v>
      </c>
      <c r="H6" s="204" t="s">
        <v>6</v>
      </c>
      <c r="I6" s="205" t="s">
        <v>418</v>
      </c>
    </row>
    <row r="7" spans="1:10" ht="11.1" customHeight="1" x14ac:dyDescent="0.2">
      <c r="A7" s="149"/>
      <c r="B7" s="215"/>
      <c r="C7" s="211"/>
      <c r="D7" s="211"/>
      <c r="E7" s="211"/>
      <c r="F7" s="211"/>
      <c r="G7" s="211"/>
      <c r="H7" s="211"/>
    </row>
    <row r="8" spans="1:10" ht="11.1" customHeight="1" x14ac:dyDescent="0.2">
      <c r="A8" s="1098" t="s">
        <v>190</v>
      </c>
      <c r="B8" s="1098"/>
      <c r="C8" s="1098"/>
      <c r="D8" s="1098"/>
      <c r="E8" s="1098"/>
      <c r="F8" s="1098"/>
      <c r="G8" s="1098"/>
      <c r="H8" s="1098"/>
      <c r="I8" s="1098"/>
    </row>
    <row r="9" spans="1:10" ht="11.1" customHeight="1" x14ac:dyDescent="0.2">
      <c r="A9" s="149"/>
      <c r="B9" s="215"/>
      <c r="C9" s="211"/>
      <c r="D9" s="211"/>
      <c r="E9" s="211"/>
      <c r="F9" s="211"/>
      <c r="G9" s="211"/>
      <c r="H9" s="211"/>
    </row>
    <row r="10" spans="1:10" ht="11.1" customHeight="1" x14ac:dyDescent="0.2">
      <c r="A10" s="216">
        <v>1990</v>
      </c>
      <c r="B10" s="150">
        <v>147583</v>
      </c>
      <c r="C10" s="217">
        <v>92370</v>
      </c>
      <c r="D10" s="217">
        <v>6369</v>
      </c>
      <c r="E10" s="217">
        <v>9933</v>
      </c>
      <c r="F10" s="217">
        <v>22077</v>
      </c>
      <c r="G10" s="217">
        <v>609</v>
      </c>
      <c r="H10" s="217">
        <v>16225</v>
      </c>
      <c r="I10" s="85">
        <v>0</v>
      </c>
    </row>
    <row r="11" spans="1:10" ht="11.1" customHeight="1" x14ac:dyDescent="0.2">
      <c r="A11" s="216">
        <v>2000</v>
      </c>
      <c r="B11" s="217">
        <v>104315.29066245508</v>
      </c>
      <c r="C11" s="217">
        <v>1492.549992</v>
      </c>
      <c r="D11" s="217">
        <v>27686.386278977199</v>
      </c>
      <c r="E11" s="217">
        <v>39906.624351477869</v>
      </c>
      <c r="F11" s="217">
        <v>23085.536400000001</v>
      </c>
      <c r="G11" s="217">
        <v>1746.1086400000002</v>
      </c>
      <c r="H11" s="217">
        <v>10398.084999999999</v>
      </c>
      <c r="I11" s="85">
        <v>0</v>
      </c>
    </row>
    <row r="12" spans="1:10" ht="11.1" customHeight="1" x14ac:dyDescent="0.2">
      <c r="A12" s="216">
        <v>2005</v>
      </c>
      <c r="B12" s="217">
        <v>111723.28571699999</v>
      </c>
      <c r="C12" s="217">
        <v>971.86088400000006</v>
      </c>
      <c r="D12" s="217">
        <v>24975.016768999998</v>
      </c>
      <c r="E12" s="217">
        <v>41540.211263999998</v>
      </c>
      <c r="F12" s="217">
        <v>22971.909599999999</v>
      </c>
      <c r="G12" s="217">
        <v>9290.9770000000008</v>
      </c>
      <c r="H12" s="217">
        <v>11973.3102</v>
      </c>
      <c r="I12" s="85">
        <v>0</v>
      </c>
      <c r="J12" s="217"/>
    </row>
    <row r="13" spans="1:10" ht="11.1" customHeight="1" x14ac:dyDescent="0.2">
      <c r="A13" s="216">
        <v>2010</v>
      </c>
      <c r="B13" s="217">
        <v>107365.677449</v>
      </c>
      <c r="C13" s="217">
        <v>1721.83682</v>
      </c>
      <c r="D13" s="217">
        <v>20873.558799999999</v>
      </c>
      <c r="E13" s="217">
        <v>36587.752628999995</v>
      </c>
      <c r="F13" s="217">
        <v>22745.815200000001</v>
      </c>
      <c r="G13" s="217">
        <v>14896.856</v>
      </c>
      <c r="H13" s="217">
        <v>10539.858</v>
      </c>
      <c r="I13" s="85">
        <v>0</v>
      </c>
      <c r="J13" s="217"/>
    </row>
    <row r="14" spans="1:10" s="775" customFormat="1" ht="12" customHeight="1" x14ac:dyDescent="0.2">
      <c r="A14" s="216" t="s">
        <v>601</v>
      </c>
      <c r="B14" s="53">
        <v>95379.688811331755</v>
      </c>
      <c r="C14" s="53">
        <v>1303.352357</v>
      </c>
      <c r="D14" s="53">
        <v>19056.656008810729</v>
      </c>
      <c r="E14" s="53">
        <v>31487.86857085631</v>
      </c>
      <c r="F14" s="53">
        <v>23839.318800000001</v>
      </c>
      <c r="G14" s="53">
        <v>8987.2739123762094</v>
      </c>
      <c r="H14" s="53">
        <v>8574.8596900000011</v>
      </c>
      <c r="I14" s="85">
        <v>0</v>
      </c>
      <c r="J14" s="217"/>
    </row>
    <row r="15" spans="1:10" s="775" customFormat="1" ht="11.1" customHeight="1" x14ac:dyDescent="0.2">
      <c r="A15" s="51" t="s">
        <v>602</v>
      </c>
      <c r="B15" s="217">
        <v>95572.445596104924</v>
      </c>
      <c r="C15" s="217">
        <v>1369.3854340045232</v>
      </c>
      <c r="D15" s="217">
        <v>18354.860472648288</v>
      </c>
      <c r="E15" s="217">
        <v>33364.010156197117</v>
      </c>
      <c r="F15" s="217">
        <v>22496.851200000001</v>
      </c>
      <c r="G15" s="217">
        <v>10898.930483254984</v>
      </c>
      <c r="H15" s="53">
        <v>9088.4078499999996</v>
      </c>
      <c r="I15" s="85">
        <v>0</v>
      </c>
      <c r="J15" s="217"/>
    </row>
    <row r="16" spans="1:10" s="775" customFormat="1" ht="11.1" customHeight="1" x14ac:dyDescent="0.2">
      <c r="A16" s="51" t="s">
        <v>603</v>
      </c>
      <c r="B16" s="217">
        <v>94564.834701702755</v>
      </c>
      <c r="C16" s="217">
        <v>1370.3031220722444</v>
      </c>
      <c r="D16" s="217">
        <v>18187.665210710693</v>
      </c>
      <c r="E16" s="217">
        <v>33967.789997497566</v>
      </c>
      <c r="F16" s="217">
        <v>21452.852800000001</v>
      </c>
      <c r="G16" s="217">
        <v>10864.839921422257</v>
      </c>
      <c r="H16" s="53">
        <v>8721.3836499999998</v>
      </c>
      <c r="I16" s="85">
        <v>0</v>
      </c>
      <c r="J16" s="217"/>
    </row>
    <row r="17" spans="1:18" s="775" customFormat="1" ht="11.1" customHeight="1" x14ac:dyDescent="0.2">
      <c r="A17" s="51" t="s">
        <v>604</v>
      </c>
      <c r="B17" s="217">
        <v>94121.142762150092</v>
      </c>
      <c r="C17" s="217">
        <v>1291.795771025</v>
      </c>
      <c r="D17" s="217">
        <v>19788.38189864322</v>
      </c>
      <c r="E17" s="217">
        <v>34183.43702101431</v>
      </c>
      <c r="F17" s="217">
        <v>19713.432399999998</v>
      </c>
      <c r="G17" s="217">
        <v>11106.885671467573</v>
      </c>
      <c r="H17" s="53">
        <v>8037.2099999999991</v>
      </c>
      <c r="I17" s="85">
        <v>0</v>
      </c>
      <c r="J17" s="217"/>
    </row>
    <row r="18" spans="1:18" s="775" customFormat="1" ht="11.1" customHeight="1" x14ac:dyDescent="0.2">
      <c r="A18" s="51" t="s">
        <v>605</v>
      </c>
      <c r="B18" s="217">
        <v>94006.594693617575</v>
      </c>
      <c r="C18" s="217">
        <v>1165.4638044000001</v>
      </c>
      <c r="D18" s="217">
        <v>19131.758768993859</v>
      </c>
      <c r="E18" s="217">
        <v>33236.975010081529</v>
      </c>
      <c r="F18" s="217">
        <v>19997.689200000001</v>
      </c>
      <c r="G18" s="217">
        <v>11116.132710142187</v>
      </c>
      <c r="H18" s="53">
        <v>9358.5751999999993</v>
      </c>
      <c r="I18" s="85">
        <v>0</v>
      </c>
      <c r="J18" s="217"/>
    </row>
    <row r="19" spans="1:18" s="775" customFormat="1" ht="11.1" customHeight="1" x14ac:dyDescent="0.2">
      <c r="A19" s="51">
        <v>2020</v>
      </c>
      <c r="B19" s="217">
        <v>94446.994176626598</v>
      </c>
      <c r="C19" s="217">
        <v>1053.3267415879998</v>
      </c>
      <c r="D19" s="217">
        <v>18971.824437904685</v>
      </c>
      <c r="E19" s="217">
        <v>33735.850754648476</v>
      </c>
      <c r="F19" s="217">
        <v>20324.978000000003</v>
      </c>
      <c r="G19" s="217">
        <v>11215.363042485416</v>
      </c>
      <c r="H19" s="53">
        <v>9145.6512000000021</v>
      </c>
      <c r="I19" s="85">
        <v>0</v>
      </c>
      <c r="J19" s="217"/>
      <c r="K19" s="217"/>
      <c r="L19" s="217"/>
      <c r="M19" s="217"/>
      <c r="N19" s="217"/>
      <c r="O19" s="217"/>
      <c r="P19" s="217"/>
    </row>
    <row r="20" spans="1:18" s="775" customFormat="1" ht="11.1" customHeight="1" x14ac:dyDescent="0.2">
      <c r="A20" s="51">
        <v>2021</v>
      </c>
      <c r="B20" s="217">
        <v>98373.661117691299</v>
      </c>
      <c r="C20" s="217">
        <v>1204.0090146729999</v>
      </c>
      <c r="D20" s="217">
        <v>17952.595931524585</v>
      </c>
      <c r="E20" s="217">
        <v>37945.039956207373</v>
      </c>
      <c r="F20" s="217">
        <v>20405.891200000002</v>
      </c>
      <c r="G20" s="217">
        <v>11109.991415286351</v>
      </c>
      <c r="H20" s="53">
        <v>9756.1335999999992</v>
      </c>
      <c r="I20" s="85">
        <v>0</v>
      </c>
      <c r="J20" s="217"/>
      <c r="K20" s="217"/>
      <c r="L20" s="217"/>
      <c r="M20" s="217"/>
      <c r="N20" s="217"/>
      <c r="O20" s="217"/>
      <c r="P20" s="217"/>
    </row>
    <row r="21" spans="1:18" s="775" customFormat="1" ht="11.1" customHeight="1" x14ac:dyDescent="0.2">
      <c r="A21" s="51">
        <v>2022</v>
      </c>
      <c r="B21" s="217">
        <v>91109.314036863099</v>
      </c>
      <c r="C21" s="217">
        <v>987.24676705999991</v>
      </c>
      <c r="D21" s="217">
        <v>17165.777651171775</v>
      </c>
      <c r="E21" s="217">
        <v>33351.156936321211</v>
      </c>
      <c r="F21" s="217">
        <v>19734.430400000001</v>
      </c>
      <c r="G21" s="217">
        <v>11100.672882310111</v>
      </c>
      <c r="H21" s="53">
        <v>8770.4664000000012</v>
      </c>
      <c r="I21" s="85">
        <v>0</v>
      </c>
      <c r="J21" s="217"/>
      <c r="K21" s="217"/>
      <c r="L21" s="217"/>
      <c r="M21" s="217"/>
      <c r="N21" s="217"/>
      <c r="O21" s="217"/>
      <c r="P21" s="217"/>
      <c r="Q21" s="217"/>
      <c r="R21" s="217"/>
    </row>
    <row r="22" spans="1:18" s="775" customFormat="1" ht="11.1" customHeight="1" x14ac:dyDescent="0.2">
      <c r="A22" s="51">
        <v>2023</v>
      </c>
      <c r="B22" s="217">
        <v>91810.143248689288</v>
      </c>
      <c r="C22" s="217">
        <v>626.61592740000015</v>
      </c>
      <c r="D22" s="217">
        <v>17635.351290523773</v>
      </c>
      <c r="E22" s="217">
        <v>32396.930385539199</v>
      </c>
      <c r="F22" s="217">
        <v>20975.315436000001</v>
      </c>
      <c r="G22" s="217">
        <v>11742.916209226332</v>
      </c>
      <c r="H22" s="53">
        <v>8433.014000000001</v>
      </c>
      <c r="I22" s="85">
        <v>0</v>
      </c>
      <c r="J22" s="217"/>
      <c r="K22" s="217"/>
      <c r="L22" s="217"/>
      <c r="M22" s="217"/>
      <c r="N22" s="217"/>
      <c r="O22" s="217"/>
      <c r="P22" s="217"/>
      <c r="Q22" s="217"/>
      <c r="R22" s="217"/>
    </row>
    <row r="23" spans="1:18" ht="11.1" customHeight="1" x14ac:dyDescent="0.2">
      <c r="A23" s="149"/>
      <c r="B23" s="217"/>
      <c r="C23" s="217"/>
      <c r="D23" s="217"/>
      <c r="E23" s="217"/>
      <c r="F23" s="217"/>
      <c r="G23" s="217"/>
      <c r="H23" s="217"/>
      <c r="J23" s="217"/>
      <c r="K23" s="217"/>
      <c r="L23" s="217"/>
      <c r="M23" s="217"/>
      <c r="N23" s="217"/>
      <c r="O23" s="217"/>
      <c r="P23" s="217"/>
      <c r="Q23" s="217"/>
      <c r="R23" s="217"/>
    </row>
    <row r="24" spans="1:18" ht="11.1" customHeight="1" x14ac:dyDescent="0.2">
      <c r="A24" s="1099" t="s">
        <v>191</v>
      </c>
      <c r="B24" s="1099"/>
      <c r="C24" s="1099"/>
      <c r="D24" s="1099"/>
      <c r="E24" s="1099"/>
      <c r="F24" s="1099"/>
      <c r="G24" s="1099"/>
      <c r="H24" s="1099"/>
      <c r="I24" s="1099"/>
      <c r="K24" s="217"/>
      <c r="L24" s="217"/>
      <c r="M24" s="217"/>
      <c r="N24" s="217"/>
      <c r="O24" s="217"/>
      <c r="P24" s="217"/>
    </row>
    <row r="25" spans="1:18" ht="11.1" customHeight="1" x14ac:dyDescent="0.2">
      <c r="A25" s="210"/>
      <c r="B25" s="211"/>
      <c r="C25" s="211"/>
      <c r="D25" s="211"/>
      <c r="E25" s="211"/>
      <c r="F25" s="211"/>
      <c r="G25" s="211"/>
      <c r="H25" s="211"/>
      <c r="K25" s="217"/>
      <c r="L25" s="217"/>
      <c r="M25" s="217"/>
      <c r="N25" s="217"/>
      <c r="O25" s="217"/>
      <c r="P25" s="217"/>
    </row>
    <row r="26" spans="1:18" ht="11.1" customHeight="1" x14ac:dyDescent="0.2">
      <c r="A26" s="216">
        <v>1990</v>
      </c>
      <c r="B26" s="218">
        <v>100</v>
      </c>
      <c r="C26" s="218">
        <v>62.588509516678748</v>
      </c>
      <c r="D26" s="218">
        <v>4.3155376974312754</v>
      </c>
      <c r="E26" s="218">
        <v>6.7304499840767571</v>
      </c>
      <c r="F26" s="218">
        <v>14.959039997831727</v>
      </c>
      <c r="G26" s="218">
        <v>0.41264915335777153</v>
      </c>
      <c r="H26" s="218">
        <v>10.993813650623716</v>
      </c>
      <c r="I26" s="85">
        <v>0</v>
      </c>
    </row>
    <row r="27" spans="1:18" ht="11.1" customHeight="1" x14ac:dyDescent="0.2">
      <c r="A27" s="216">
        <v>2000</v>
      </c>
      <c r="B27" s="218">
        <v>100</v>
      </c>
      <c r="C27" s="218">
        <v>1.430806531354655</v>
      </c>
      <c r="D27" s="218">
        <v>26.54106229600146</v>
      </c>
      <c r="E27" s="218">
        <v>38.255776404447076</v>
      </c>
      <c r="F27" s="218">
        <v>22.130539303869181</v>
      </c>
      <c r="G27" s="218">
        <v>1.6738760242255217</v>
      </c>
      <c r="H27" s="218">
        <v>9.9679394401020964</v>
      </c>
      <c r="I27" s="85">
        <v>0</v>
      </c>
    </row>
    <row r="28" spans="1:18" ht="11.1" customHeight="1" x14ac:dyDescent="0.2">
      <c r="A28" s="216">
        <v>2005</v>
      </c>
      <c r="B28" s="218">
        <v>100</v>
      </c>
      <c r="C28" s="218">
        <v>0.86988211791565684</v>
      </c>
      <c r="D28" s="218">
        <v>22.354352191415867</v>
      </c>
      <c r="E28" s="218">
        <v>37.18133690520272</v>
      </c>
      <c r="F28" s="218">
        <v>20.561433950473727</v>
      </c>
      <c r="G28" s="218">
        <v>8.3160613656981539</v>
      </c>
      <c r="H28" s="218">
        <v>10.716933469293879</v>
      </c>
      <c r="I28" s="85">
        <v>0</v>
      </c>
    </row>
    <row r="29" spans="1:18" ht="11.1" customHeight="1" x14ac:dyDescent="0.2">
      <c r="A29" s="216">
        <v>2010</v>
      </c>
      <c r="B29" s="218">
        <v>100</v>
      </c>
      <c r="C29" s="218">
        <v>1.6037125279798039</v>
      </c>
      <c r="D29" s="218">
        <v>19.441556460084922</v>
      </c>
      <c r="E29" s="218">
        <v>34.077699222248768</v>
      </c>
      <c r="F29" s="218">
        <v>21.185369235717381</v>
      </c>
      <c r="G29" s="218">
        <v>13.874877292211179</v>
      </c>
      <c r="H29" s="218">
        <v>9.816785261757941</v>
      </c>
      <c r="I29" s="85">
        <v>0</v>
      </c>
    </row>
    <row r="30" spans="1:18" s="775" customFormat="1" ht="11.1" customHeight="1" x14ac:dyDescent="0.2">
      <c r="A30" s="216" t="s">
        <v>601</v>
      </c>
      <c r="B30" s="55">
        <v>100</v>
      </c>
      <c r="C30" s="55">
        <v>1.3420883154831884</v>
      </c>
      <c r="D30" s="55">
        <v>19.61451094412481</v>
      </c>
      <c r="E30" s="55">
        <v>32.423695911125414</v>
      </c>
      <c r="F30" s="55">
        <v>24.54782932544979</v>
      </c>
      <c r="G30" s="55">
        <v>13.242168836200143</v>
      </c>
      <c r="H30" s="55">
        <v>8.8297066676166658</v>
      </c>
      <c r="I30" s="85">
        <v>0</v>
      </c>
    </row>
    <row r="31" spans="1:18" s="775" customFormat="1" ht="11.1" customHeight="1" x14ac:dyDescent="0.2">
      <c r="A31" s="216" t="s">
        <v>602</v>
      </c>
      <c r="B31" s="55">
        <v>100</v>
      </c>
      <c r="C31" s="55">
        <v>1.3853861317373861</v>
      </c>
      <c r="D31" s="55">
        <v>18.563361807338151</v>
      </c>
      <c r="E31" s="55">
        <v>33.75385470135511</v>
      </c>
      <c r="F31" s="55">
        <v>22.750410026432835</v>
      </c>
      <c r="G31" s="55">
        <v>14.35238522747283</v>
      </c>
      <c r="H31" s="55">
        <v>9.1946021056637033</v>
      </c>
      <c r="I31" s="85">
        <v>0</v>
      </c>
    </row>
    <row r="32" spans="1:18" s="775" customFormat="1" ht="11.1" customHeight="1" x14ac:dyDescent="0.2">
      <c r="A32" s="216" t="s">
        <v>603</v>
      </c>
      <c r="B32" s="55">
        <v>100</v>
      </c>
      <c r="C32" s="55">
        <v>1.403355416574473</v>
      </c>
      <c r="D32" s="55">
        <v>18.617890952486949</v>
      </c>
      <c r="E32" s="55">
        <v>34.78710754885023</v>
      </c>
      <c r="F32" s="55">
        <v>21.962931072756337</v>
      </c>
      <c r="G32" s="55">
        <v>14.296967873893273</v>
      </c>
      <c r="H32" s="55">
        <v>8.9317471354387514</v>
      </c>
      <c r="I32" s="85">
        <v>0</v>
      </c>
    </row>
    <row r="33" spans="1:9" s="775" customFormat="1" ht="11.1" customHeight="1" x14ac:dyDescent="0.2">
      <c r="A33" s="216" t="s">
        <v>604</v>
      </c>
      <c r="B33" s="55">
        <v>100</v>
      </c>
      <c r="C33" s="55">
        <v>1.3748586721389939</v>
      </c>
      <c r="D33" s="55">
        <v>21.060781488207393</v>
      </c>
      <c r="E33" s="55">
        <v>36.381443480471901</v>
      </c>
      <c r="F33" s="55">
        <v>20.981012711676765</v>
      </c>
      <c r="G33" s="55">
        <v>11.64789835026327</v>
      </c>
      <c r="H33" s="55">
        <v>8.5540052972416731</v>
      </c>
      <c r="I33" s="85">
        <v>0</v>
      </c>
    </row>
    <row r="34" spans="1:9" s="775" customFormat="1" ht="11.1" customHeight="1" x14ac:dyDescent="0.2">
      <c r="A34" s="216" t="s">
        <v>605</v>
      </c>
      <c r="B34" s="55">
        <v>100</v>
      </c>
      <c r="C34" s="55">
        <v>1.2397681335000292</v>
      </c>
      <c r="D34" s="55">
        <v>20.351507073889124</v>
      </c>
      <c r="E34" s="55">
        <v>35.356003606349226</v>
      </c>
      <c r="F34" s="55">
        <v>21.272645036420741</v>
      </c>
      <c r="G34" s="55">
        <v>11.824843508448986</v>
      </c>
      <c r="H34" s="55">
        <v>9.9552326413918966</v>
      </c>
      <c r="I34" s="85">
        <v>0</v>
      </c>
    </row>
    <row r="35" spans="1:9" s="775" customFormat="1" ht="11.1" customHeight="1" x14ac:dyDescent="0.2">
      <c r="A35" s="216">
        <v>2020</v>
      </c>
      <c r="B35" s="55">
        <v>100</v>
      </c>
      <c r="C35" s="55">
        <v>1.1152570293747615</v>
      </c>
      <c r="D35" s="55">
        <v>20.087271811345548</v>
      </c>
      <c r="E35" s="55">
        <v>35.719348242632911</v>
      </c>
      <c r="F35" s="55">
        <v>21.519983962634097</v>
      </c>
      <c r="G35" s="55">
        <v>11.874769695170409</v>
      </c>
      <c r="H35" s="55">
        <v>9.6833692588422622</v>
      </c>
      <c r="I35" s="85">
        <v>0</v>
      </c>
    </row>
    <row r="36" spans="1:9" s="775" customFormat="1" ht="11.1" customHeight="1" x14ac:dyDescent="0.2">
      <c r="A36" s="216">
        <v>2021</v>
      </c>
      <c r="B36" s="55">
        <v>100</v>
      </c>
      <c r="C36" s="55">
        <v>1.2239140040061736</v>
      </c>
      <c r="D36" s="55">
        <v>18.249392904109403</v>
      </c>
      <c r="E36" s="55">
        <v>38.572357199160315</v>
      </c>
      <c r="F36" s="55">
        <v>20.743246686312716</v>
      </c>
      <c r="G36" s="55">
        <v>11.293664675135645</v>
      </c>
      <c r="H36" s="55">
        <v>9.9174245312757581</v>
      </c>
      <c r="I36" s="85">
        <v>0</v>
      </c>
    </row>
    <row r="37" spans="1:9" s="775" customFormat="1" ht="11.1" customHeight="1" x14ac:dyDescent="0.2">
      <c r="A37" s="216">
        <v>2022</v>
      </c>
      <c r="B37" s="55">
        <v>100</v>
      </c>
      <c r="C37" s="55">
        <v>1.0835848974349174</v>
      </c>
      <c r="D37" s="55">
        <v>18.840859282758345</v>
      </c>
      <c r="E37" s="55">
        <v>36.605650354065048</v>
      </c>
      <c r="F37" s="55">
        <v>21.660167907767796</v>
      </c>
      <c r="G37" s="55">
        <v>12.183905673813706</v>
      </c>
      <c r="H37" s="55">
        <v>9.6263115277670117</v>
      </c>
      <c r="I37" s="85">
        <v>0</v>
      </c>
    </row>
    <row r="38" spans="1:9" s="775" customFormat="1" ht="11.1" customHeight="1" x14ac:dyDescent="0.2">
      <c r="A38" s="216">
        <v>2023</v>
      </c>
      <c r="B38" s="55">
        <v>100</v>
      </c>
      <c r="C38" s="55">
        <v>0.68251274339335688</v>
      </c>
      <c r="D38" s="55">
        <v>19.208499917873226</v>
      </c>
      <c r="E38" s="55">
        <v>35.2868748911376</v>
      </c>
      <c r="F38" s="55">
        <v>22.846403124743464</v>
      </c>
      <c r="G38" s="55">
        <v>12.790434470206513</v>
      </c>
      <c r="H38" s="55">
        <v>9.1852748526458647</v>
      </c>
      <c r="I38" s="85">
        <v>0</v>
      </c>
    </row>
    <row r="39" spans="1:9" ht="11.1" customHeight="1" x14ac:dyDescent="0.2">
      <c r="A39" s="149"/>
      <c r="B39" s="217"/>
      <c r="C39" s="218"/>
      <c r="D39" s="218"/>
      <c r="E39" s="218"/>
      <c r="F39" s="218"/>
      <c r="G39" s="218"/>
      <c r="H39" s="218"/>
    </row>
    <row r="40" spans="1:9" ht="11.1" customHeight="1" x14ac:dyDescent="0.2">
      <c r="A40" s="1094" t="s">
        <v>95</v>
      </c>
      <c r="B40" s="1094"/>
      <c r="C40" s="1094"/>
      <c r="D40" s="1094"/>
      <c r="E40" s="1094"/>
      <c r="F40" s="1094"/>
      <c r="G40" s="1094"/>
      <c r="H40" s="1094"/>
      <c r="I40" s="1094"/>
    </row>
    <row r="41" spans="1:9" ht="11.1" customHeight="1" x14ac:dyDescent="0.2"/>
    <row r="42" spans="1:9" ht="11.1" customHeight="1" x14ac:dyDescent="0.2">
      <c r="A42" s="216">
        <v>1990</v>
      </c>
      <c r="B42" s="218">
        <v>100</v>
      </c>
      <c r="C42" s="218">
        <v>100</v>
      </c>
      <c r="D42" s="218">
        <v>100</v>
      </c>
      <c r="E42" s="218">
        <v>100</v>
      </c>
      <c r="F42" s="218">
        <v>100</v>
      </c>
      <c r="G42" s="218">
        <v>100</v>
      </c>
      <c r="H42" s="218">
        <v>100</v>
      </c>
      <c r="I42" s="62" t="s">
        <v>222</v>
      </c>
    </row>
    <row r="43" spans="1:9" ht="11.1" customHeight="1" x14ac:dyDescent="0.2">
      <c r="A43" s="216">
        <v>2000</v>
      </c>
      <c r="B43" s="218">
        <v>70.682457100380859</v>
      </c>
      <c r="C43" s="218">
        <v>1.6158384670347514</v>
      </c>
      <c r="D43" s="218">
        <v>434.70538984106145</v>
      </c>
      <c r="E43" s="218">
        <v>401.75802226394711</v>
      </c>
      <c r="F43" s="218">
        <v>104.56826742763963</v>
      </c>
      <c r="G43" s="218">
        <v>286.71734646962233</v>
      </c>
      <c r="H43" s="218">
        <v>64.086810477657934</v>
      </c>
      <c r="I43" s="62" t="s">
        <v>222</v>
      </c>
    </row>
    <row r="44" spans="1:9" ht="11.1" customHeight="1" x14ac:dyDescent="0.2">
      <c r="A44" s="216">
        <v>2005</v>
      </c>
      <c r="B44" s="218">
        <v>75.702002071376782</v>
      </c>
      <c r="C44" s="218">
        <v>1.0521390971094513</v>
      </c>
      <c r="D44" s="218">
        <v>392.13403625372899</v>
      </c>
      <c r="E44" s="218">
        <v>418.20407997583811</v>
      </c>
      <c r="F44" s="218">
        <v>104.05358336730535</v>
      </c>
      <c r="G44" s="243">
        <v>1525.6119868637111</v>
      </c>
      <c r="H44" s="218">
        <v>73.795440369799692</v>
      </c>
      <c r="I44" s="62" t="s">
        <v>222</v>
      </c>
    </row>
    <row r="45" spans="1:9" ht="11.1" customHeight="1" x14ac:dyDescent="0.2">
      <c r="A45" s="216">
        <v>2010</v>
      </c>
      <c r="B45" s="218">
        <v>72.749352871943245</v>
      </c>
      <c r="C45" s="218">
        <v>1.8640649778066471</v>
      </c>
      <c r="D45" s="218">
        <v>327.73683152771235</v>
      </c>
      <c r="E45" s="218">
        <v>368.34544074297793</v>
      </c>
      <c r="F45" s="218">
        <v>103.02946596004891</v>
      </c>
      <c r="G45" s="243">
        <v>2446.1175697865356</v>
      </c>
      <c r="H45" s="218">
        <v>64.960604006163322</v>
      </c>
      <c r="I45" s="62" t="s">
        <v>222</v>
      </c>
    </row>
    <row r="46" spans="1:9" s="775" customFormat="1" ht="11.1" customHeight="1" x14ac:dyDescent="0.2">
      <c r="A46" s="216" t="s">
        <v>601</v>
      </c>
      <c r="B46" s="195">
        <v>65.802805798856369</v>
      </c>
      <c r="C46" s="195">
        <v>1.4110126198982353</v>
      </c>
      <c r="D46" s="195">
        <v>299.07973119179121</v>
      </c>
      <c r="E46" s="195">
        <v>317.00260314966584</v>
      </c>
      <c r="F46" s="195">
        <v>107.98260089686099</v>
      </c>
      <c r="G46" s="195">
        <v>2111.6531009301657</v>
      </c>
      <c r="H46" s="195">
        <v>52.849674514637911</v>
      </c>
      <c r="I46" s="242" t="s">
        <v>222</v>
      </c>
    </row>
    <row r="47" spans="1:9" s="775" customFormat="1" ht="11.1" customHeight="1" x14ac:dyDescent="0.2">
      <c r="A47" s="51" t="s">
        <v>602</v>
      </c>
      <c r="B47" s="195">
        <v>66.97589625065784</v>
      </c>
      <c r="C47" s="195">
        <v>1.482500199203771</v>
      </c>
      <c r="D47" s="195">
        <v>288.09800345661409</v>
      </c>
      <c r="E47" s="195">
        <v>335.89056837005052</v>
      </c>
      <c r="F47" s="195">
        <v>101.86008606241789</v>
      </c>
      <c r="G47" s="195">
        <v>2329.4943322257777</v>
      </c>
      <c r="H47" s="195">
        <v>56.014840369799693</v>
      </c>
      <c r="I47" s="242" t="s">
        <v>222</v>
      </c>
    </row>
    <row r="48" spans="1:9" s="775" customFormat="1" ht="11.1" customHeight="1" x14ac:dyDescent="0.2">
      <c r="A48" s="51" t="s">
        <v>603</v>
      </c>
      <c r="B48" s="195">
        <v>66.162611324149637</v>
      </c>
      <c r="C48" s="195">
        <v>1.4834936906703959</v>
      </c>
      <c r="D48" s="195">
        <v>285.43564420674653</v>
      </c>
      <c r="E48" s="195">
        <v>341.96909289738812</v>
      </c>
      <c r="F48" s="195">
        <v>97.140249128051835</v>
      </c>
      <c r="G48" s="195">
        <v>2292.3219903813228</v>
      </c>
      <c r="H48" s="195">
        <v>53.752749768875198</v>
      </c>
      <c r="I48" s="242" t="s">
        <v>222</v>
      </c>
    </row>
    <row r="49" spans="1:9" s="775" customFormat="1" ht="11.1" customHeight="1" x14ac:dyDescent="0.2">
      <c r="A49" s="51" t="s">
        <v>604</v>
      </c>
      <c r="B49" s="195">
        <v>63.664812859306352</v>
      </c>
      <c r="C49" s="195">
        <v>1.3985014301450689</v>
      </c>
      <c r="D49" s="195">
        <v>310.6984126023429</v>
      </c>
      <c r="E49" s="195">
        <v>344.14010894004139</v>
      </c>
      <c r="F49" s="195">
        <v>89.293981972188234</v>
      </c>
      <c r="G49" s="195">
        <v>1797.0744944938544</v>
      </c>
      <c r="H49" s="195">
        <v>49.535963020030813</v>
      </c>
      <c r="I49" s="242" t="s">
        <v>222</v>
      </c>
    </row>
    <row r="50" spans="1:9" s="775" customFormat="1" ht="11.1" customHeight="1" x14ac:dyDescent="0.2">
      <c r="A50" s="51" t="s">
        <v>605</v>
      </c>
      <c r="B50" s="195">
        <v>63.697441232132135</v>
      </c>
      <c r="C50" s="195">
        <v>1.26173411757064</v>
      </c>
      <c r="D50" s="195">
        <v>300.38873871869771</v>
      </c>
      <c r="E50" s="195">
        <v>334.61164814337587</v>
      </c>
      <c r="F50" s="195">
        <v>90.581551841282788</v>
      </c>
      <c r="G50" s="195">
        <v>1825.3091478065987</v>
      </c>
      <c r="H50" s="195">
        <v>57.679970416024652</v>
      </c>
      <c r="I50" s="242" t="s">
        <v>222</v>
      </c>
    </row>
    <row r="51" spans="1:9" s="775" customFormat="1" ht="11.1" customHeight="1" x14ac:dyDescent="0.2">
      <c r="A51" s="51">
        <v>2020</v>
      </c>
      <c r="B51" s="195">
        <v>63.995849235092528</v>
      </c>
      <c r="C51" s="195">
        <v>1.1403342444386704</v>
      </c>
      <c r="D51" s="195">
        <v>297.8776014744023</v>
      </c>
      <c r="E51" s="195">
        <v>339.63405571980746</v>
      </c>
      <c r="F51" s="195">
        <v>92.064039498120238</v>
      </c>
      <c r="G51" s="195">
        <v>1841.603126844896</v>
      </c>
      <c r="H51" s="195">
        <v>56.367649922958407</v>
      </c>
      <c r="I51" s="242" t="s">
        <v>222</v>
      </c>
    </row>
    <row r="52" spans="1:9" s="775" customFormat="1" ht="11.1" customHeight="1" x14ac:dyDescent="0.2">
      <c r="A52" s="51">
        <v>2021</v>
      </c>
      <c r="B52" s="195">
        <v>66.65649913451503</v>
      </c>
      <c r="C52" s="195">
        <v>1.3034632615275521</v>
      </c>
      <c r="D52" s="195">
        <v>281.87464172593167</v>
      </c>
      <c r="E52" s="195">
        <v>382.00986566200919</v>
      </c>
      <c r="F52" s="195">
        <v>92.430544005073159</v>
      </c>
      <c r="G52" s="195">
        <v>1824.3007250059691</v>
      </c>
      <c r="H52" s="195">
        <v>60.130253312788909</v>
      </c>
      <c r="I52" s="242" t="s">
        <v>222</v>
      </c>
    </row>
    <row r="53" spans="1:9" s="775" customFormat="1" ht="11.1" customHeight="1" x14ac:dyDescent="0.2">
      <c r="A53" s="51">
        <v>2022</v>
      </c>
      <c r="B53" s="195">
        <v>61.734287849456301</v>
      </c>
      <c r="C53" s="195">
        <v>1.068795893753383</v>
      </c>
      <c r="D53" s="195">
        <v>269.52076701478688</v>
      </c>
      <c r="E53" s="195">
        <v>335.76116919683091</v>
      </c>
      <c r="F53" s="195">
        <v>89.389094532771665</v>
      </c>
      <c r="G53" s="195">
        <v>1822.7705882282614</v>
      </c>
      <c r="H53" s="195">
        <v>54.055262865947618</v>
      </c>
      <c r="I53" s="242" t="s">
        <v>222</v>
      </c>
    </row>
    <row r="54" spans="1:9" s="775" customFormat="1" ht="11.1" customHeight="1" x14ac:dyDescent="0.2">
      <c r="A54" s="51">
        <v>2023</v>
      </c>
      <c r="B54" s="195">
        <v>62.209159082475139</v>
      </c>
      <c r="C54" s="195">
        <v>0.6783760175381619</v>
      </c>
      <c r="D54" s="195">
        <v>276.89356713022096</v>
      </c>
      <c r="E54" s="195">
        <v>326.15453926849091</v>
      </c>
      <c r="F54" s="195">
        <v>95.009808560945785</v>
      </c>
      <c r="G54" s="195">
        <v>1928.2292625987409</v>
      </c>
      <c r="H54" s="195">
        <v>51.975432973805859</v>
      </c>
      <c r="I54" s="242" t="s">
        <v>222</v>
      </c>
    </row>
    <row r="55" spans="1:9" ht="11.1" customHeight="1" x14ac:dyDescent="0.2">
      <c r="A55" s="149"/>
      <c r="B55" s="218"/>
      <c r="C55" s="218"/>
      <c r="D55" s="218"/>
      <c r="E55" s="218"/>
      <c r="F55" s="218"/>
      <c r="G55" s="218"/>
      <c r="H55" s="218"/>
    </row>
    <row r="56" spans="1:9" ht="11.1" customHeight="1" x14ac:dyDescent="0.2">
      <c r="A56" s="1094" t="s">
        <v>96</v>
      </c>
      <c r="B56" s="1094"/>
      <c r="C56" s="1094"/>
      <c r="D56" s="1094"/>
      <c r="E56" s="1094"/>
      <c r="F56" s="1094"/>
      <c r="G56" s="1094"/>
      <c r="H56" s="1094"/>
      <c r="I56" s="1094"/>
    </row>
    <row r="57" spans="1:9" ht="11.1" customHeight="1" x14ac:dyDescent="0.2"/>
    <row r="58" spans="1:9" ht="11.1" customHeight="1" x14ac:dyDescent="0.2">
      <c r="A58" s="216">
        <v>1990</v>
      </c>
      <c r="B58" s="1057" t="s">
        <v>192</v>
      </c>
      <c r="C58" s="1058" t="s">
        <v>192</v>
      </c>
      <c r="D58" s="1058" t="s">
        <v>192</v>
      </c>
      <c r="E58" s="1058" t="s">
        <v>192</v>
      </c>
      <c r="F58" s="1058" t="s">
        <v>192</v>
      </c>
      <c r="G58" s="1058" t="s">
        <v>192</v>
      </c>
      <c r="H58" s="1058" t="s">
        <v>192</v>
      </c>
      <c r="I58" s="186" t="s">
        <v>192</v>
      </c>
    </row>
    <row r="59" spans="1:9" ht="11.1" customHeight="1" x14ac:dyDescent="0.2">
      <c r="A59" s="216">
        <v>2000</v>
      </c>
      <c r="B59" s="1056">
        <v>-1.9422820573031032</v>
      </c>
      <c r="C59" s="840">
        <v>-25.998242426640488</v>
      </c>
      <c r="D59" s="840">
        <v>-4.2189612824263634</v>
      </c>
      <c r="E59" s="840">
        <v>-1.4546827098265425</v>
      </c>
      <c r="F59" s="840">
        <v>3.0870249687450695</v>
      </c>
      <c r="G59" s="840">
        <v>19.7685880120886</v>
      </c>
      <c r="H59" s="840">
        <v>-6.4151284045404111</v>
      </c>
      <c r="I59" s="62" t="s">
        <v>222</v>
      </c>
    </row>
    <row r="60" spans="1:9" ht="11.1" customHeight="1" x14ac:dyDescent="0.2">
      <c r="A60" s="216">
        <v>2005</v>
      </c>
      <c r="B60" s="840">
        <v>-4.0608589705612985E-2</v>
      </c>
      <c r="C60" s="840">
        <v>3.4227698692190813</v>
      </c>
      <c r="D60" s="840">
        <v>-1.9790737362025226</v>
      </c>
      <c r="E60" s="840">
        <v>-4.4194117951221727</v>
      </c>
      <c r="F60" s="840">
        <v>6.5136358484578807</v>
      </c>
      <c r="G60" s="840">
        <v>-3.940981038532243E-2</v>
      </c>
      <c r="H60" s="840">
        <v>8.58145634567218</v>
      </c>
      <c r="I60" s="62" t="s">
        <v>222</v>
      </c>
    </row>
    <row r="61" spans="1:9" ht="11.1" customHeight="1" x14ac:dyDescent="0.2">
      <c r="A61" s="216">
        <v>2010</v>
      </c>
      <c r="B61" s="840">
        <v>6.5370700136694779</v>
      </c>
      <c r="C61" s="840">
        <v>12.271798617468676</v>
      </c>
      <c r="D61" s="840">
        <v>1.0940986799124346</v>
      </c>
      <c r="E61" s="840">
        <v>4.7205431604165256</v>
      </c>
      <c r="F61" s="840">
        <v>1.4501196136332766</v>
      </c>
      <c r="G61" s="840">
        <v>34.016355245283705</v>
      </c>
      <c r="H61" s="840">
        <v>4.1320921727257911</v>
      </c>
      <c r="I61" s="62" t="s">
        <v>222</v>
      </c>
    </row>
    <row r="62" spans="1:9" s="775" customFormat="1" ht="11.1" customHeight="1" x14ac:dyDescent="0.2">
      <c r="A62" s="216" t="s">
        <v>601</v>
      </c>
      <c r="B62" s="840">
        <v>4.1138479608409089</v>
      </c>
      <c r="C62" s="840">
        <v>1.8212680683343374</v>
      </c>
      <c r="D62" s="840">
        <v>-2.2135103994972813</v>
      </c>
      <c r="E62" s="840">
        <v>7.3174417432283132</v>
      </c>
      <c r="F62" s="840">
        <v>4.0145129523497456</v>
      </c>
      <c r="G62" s="840">
        <v>7.7312232296809533</v>
      </c>
      <c r="H62" s="840">
        <v>3.0697732600972438</v>
      </c>
      <c r="I62" s="62" t="s">
        <v>222</v>
      </c>
    </row>
    <row r="63" spans="1:9" s="775" customFormat="1" ht="11.1" customHeight="1" x14ac:dyDescent="0.2">
      <c r="A63" s="216" t="s">
        <v>602</v>
      </c>
      <c r="B63" s="840">
        <v>1.7827362185547808</v>
      </c>
      <c r="C63" s="840">
        <v>5.0664025464698792</v>
      </c>
      <c r="D63" s="840">
        <v>-3.6718395096238918</v>
      </c>
      <c r="E63" s="840">
        <v>5.9582997214275579</v>
      </c>
      <c r="F63" s="840">
        <v>-5.6699086552758402</v>
      </c>
      <c r="G63" s="840">
        <v>10.316146681462712</v>
      </c>
      <c r="H63" s="840">
        <v>5.9889978211410062</v>
      </c>
      <c r="I63" s="242" t="s">
        <v>222</v>
      </c>
    </row>
    <row r="64" spans="1:9" s="775" customFormat="1" ht="11.1" customHeight="1" x14ac:dyDescent="0.2">
      <c r="A64" s="216" t="s">
        <v>603</v>
      </c>
      <c r="B64" s="840">
        <v>-1.214294950924564</v>
      </c>
      <c r="C64" s="840">
        <v>6.701459245391661E-2</v>
      </c>
      <c r="D64" s="840">
        <v>-0.9241158279211964</v>
      </c>
      <c r="E64" s="840">
        <v>1.8096740723725673</v>
      </c>
      <c r="F64" s="840">
        <v>-4.6336471102860077</v>
      </c>
      <c r="G64" s="840">
        <v>-1.5957257903665922</v>
      </c>
      <c r="H64" s="840">
        <v>-4.0383773049973746</v>
      </c>
      <c r="I64" s="242" t="s">
        <v>222</v>
      </c>
    </row>
    <row r="65" spans="1:9" s="775" customFormat="1" ht="11.1" customHeight="1" x14ac:dyDescent="0.2">
      <c r="A65" s="216" t="s">
        <v>604</v>
      </c>
      <c r="B65" s="840">
        <v>-3.7752416581713204</v>
      </c>
      <c r="C65" s="840">
        <v>-5.7291959554555811</v>
      </c>
      <c r="D65" s="840">
        <v>8.8506004447356403</v>
      </c>
      <c r="E65" s="840">
        <v>0.63485738557801485</v>
      </c>
      <c r="F65" s="840">
        <v>-8.0772565710846784</v>
      </c>
      <c r="G65" s="840">
        <v>-21.604621775018828</v>
      </c>
      <c r="H65" s="840">
        <v>-7.8447833217381815</v>
      </c>
      <c r="I65" s="242" t="s">
        <v>222</v>
      </c>
    </row>
    <row r="66" spans="1:9" s="775" customFormat="1" ht="11.1" customHeight="1" x14ac:dyDescent="0.2">
      <c r="A66" s="216" t="s">
        <v>605</v>
      </c>
      <c r="B66" s="840">
        <v>5.1250245403041968E-2</v>
      </c>
      <c r="C66" s="840">
        <v>-9.7795618671796269</v>
      </c>
      <c r="D66" s="840">
        <v>-3.3182254770127604</v>
      </c>
      <c r="E66" s="840">
        <v>-2.7687736910449994</v>
      </c>
      <c r="F66" s="840">
        <v>1.4419447320599676</v>
      </c>
      <c r="G66" s="840">
        <v>1.571145403223621</v>
      </c>
      <c r="H66" s="840">
        <v>16.440595679346444</v>
      </c>
      <c r="I66" s="242" t="s">
        <v>222</v>
      </c>
    </row>
    <row r="67" spans="1:9" s="775" customFormat="1" ht="11.1" customHeight="1" x14ac:dyDescent="0.2">
      <c r="A67" s="216">
        <v>2020</v>
      </c>
      <c r="B67" s="840">
        <v>0.46847722167188977</v>
      </c>
      <c r="C67" s="840">
        <v>-9.6216684197867721</v>
      </c>
      <c r="D67" s="840">
        <v>-0.83596251144653877</v>
      </c>
      <c r="E67" s="840">
        <v>1.5009661511483188</v>
      </c>
      <c r="F67" s="840">
        <v>1.6366330965879854</v>
      </c>
      <c r="G67" s="840">
        <v>0.89266955451776653</v>
      </c>
      <c r="H67" s="840">
        <v>-2.2751753920831561</v>
      </c>
      <c r="I67" s="242" t="s">
        <v>222</v>
      </c>
    </row>
    <row r="68" spans="1:9" s="775" customFormat="1" ht="11.1" customHeight="1" x14ac:dyDescent="0.2">
      <c r="A68" s="216">
        <v>2021</v>
      </c>
      <c r="B68" s="840">
        <v>4.1575351077043194</v>
      </c>
      <c r="C68" s="840">
        <v>14.305368613145703</v>
      </c>
      <c r="D68" s="840">
        <v>-5.3723273147296027</v>
      </c>
      <c r="E68" s="840">
        <v>12.476902486233897</v>
      </c>
      <c r="F68" s="840">
        <v>0.39809735587412831</v>
      </c>
      <c r="G68" s="840">
        <v>-0.93952934737735916</v>
      </c>
      <c r="H68" s="840">
        <v>6.6751113359756857</v>
      </c>
      <c r="I68" s="242" t="s">
        <v>222</v>
      </c>
    </row>
    <row r="69" spans="1:9" s="775" customFormat="1" ht="11.1" customHeight="1" x14ac:dyDescent="0.2">
      <c r="A69" s="216">
        <v>2022</v>
      </c>
      <c r="B69" s="840">
        <v>-7.3844431510354696</v>
      </c>
      <c r="C69" s="840">
        <v>-18.003374141834897</v>
      </c>
      <c r="D69" s="840">
        <v>-4.3827549138515707</v>
      </c>
      <c r="E69" s="840">
        <v>-12.106675932316818</v>
      </c>
      <c r="F69" s="840">
        <v>-3.2905242580142868</v>
      </c>
      <c r="G69" s="840">
        <v>-8.3875249115124006E-2</v>
      </c>
      <c r="H69" s="840">
        <v>-10.103051479327817</v>
      </c>
      <c r="I69" s="242" t="s">
        <v>222</v>
      </c>
    </row>
    <row r="70" spans="1:9" s="775" customFormat="1" ht="11.1" customHeight="1" x14ac:dyDescent="0.2">
      <c r="A70" s="216">
        <v>2023</v>
      </c>
      <c r="B70" s="840">
        <v>0.76921796551188493</v>
      </c>
      <c r="C70" s="840">
        <v>-36.528946124984621</v>
      </c>
      <c r="D70" s="840">
        <v>2.7355220887411775</v>
      </c>
      <c r="E70" s="840">
        <v>-2.8611497724170647</v>
      </c>
      <c r="F70" s="840">
        <v>6.2879191891953354</v>
      </c>
      <c r="G70" s="840">
        <v>5.7856251934032912</v>
      </c>
      <c r="H70" s="840">
        <v>-3.8475992565230115</v>
      </c>
      <c r="I70" s="242" t="s">
        <v>222</v>
      </c>
    </row>
    <row r="71" spans="1:9" x14ac:dyDescent="0.2">
      <c r="B71" s="840"/>
      <c r="C71" s="840"/>
      <c r="D71" s="840"/>
      <c r="E71" s="840"/>
      <c r="F71" s="840"/>
      <c r="G71" s="840"/>
      <c r="H71" s="840"/>
    </row>
    <row r="72" spans="1:9" ht="12.75" customHeight="1" x14ac:dyDescent="0.2">
      <c r="A72" s="1092" t="s">
        <v>616</v>
      </c>
      <c r="B72" s="1093"/>
      <c r="C72" s="1093"/>
      <c r="D72" s="1093"/>
      <c r="E72" s="1093"/>
      <c r="F72" s="1093"/>
      <c r="G72" s="1093"/>
      <c r="H72" s="1093"/>
      <c r="I72" s="1093"/>
    </row>
    <row r="73" spans="1:9" x14ac:dyDescent="0.2">
      <c r="A73" s="1093"/>
      <c r="B73" s="1093"/>
      <c r="C73" s="1093"/>
      <c r="D73" s="1093"/>
      <c r="E73" s="1093"/>
      <c r="F73" s="1093"/>
      <c r="G73" s="1093"/>
      <c r="H73" s="1093"/>
      <c r="I73" s="1093"/>
    </row>
    <row r="78" spans="1:9" x14ac:dyDescent="0.2">
      <c r="A78" s="220"/>
    </row>
    <row r="82" spans="1:1" x14ac:dyDescent="0.2">
      <c r="A82" s="220"/>
    </row>
  </sheetData>
  <mergeCells count="8">
    <mergeCell ref="A72:I73"/>
    <mergeCell ref="A40:I40"/>
    <mergeCell ref="A56:I56"/>
    <mergeCell ref="A5:A6"/>
    <mergeCell ref="A1:I1"/>
    <mergeCell ref="A2:I2"/>
    <mergeCell ref="A8:I8"/>
    <mergeCell ref="A24:I24"/>
  </mergeCells>
  <phoneticPr fontId="13" type="noConversion"/>
  <pageMargins left="0.78740157480314965" right="0.78740157480314965" top="0.9055118110236221" bottom="0.39370078740157483" header="0.51181102362204722" footer="0.51181102362204722"/>
  <pageSetup paperSize="9" scale="91" fitToWidth="0" orientation="portrait" r:id="rId1"/>
  <headerFooter alignWithMargins="0">
    <oddHeader>&amp;C&amp;9- 17 -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zoomScaleNormal="100" zoomScaleSheetLayoutView="100" zoomScalePageLayoutView="115" workbookViewId="0">
      <selection sqref="A1:O1"/>
    </sheetView>
  </sheetViews>
  <sheetFormatPr baseColWidth="10" defaultColWidth="11.42578125" defaultRowHeight="12.75" x14ac:dyDescent="0.2"/>
  <cols>
    <col min="1" max="1" width="1.85546875" style="352" customWidth="1"/>
    <col min="2" max="2" width="5.85546875" style="352" customWidth="1"/>
    <col min="3" max="3" width="33.42578125" style="352" customWidth="1"/>
    <col min="4" max="4" width="4.42578125" style="352" bestFit="1" customWidth="1"/>
    <col min="5" max="5" width="5.85546875" style="352" customWidth="1"/>
    <col min="6" max="7" width="4.42578125" style="352" customWidth="1"/>
    <col min="8" max="9" width="5.42578125" style="352" customWidth="1"/>
    <col min="10" max="10" width="6" style="352" customWidth="1"/>
    <col min="11" max="11" width="5.5703125" style="352" customWidth="1"/>
    <col min="12" max="12" width="4.42578125" style="352" customWidth="1"/>
    <col min="13" max="13" width="6" style="352" customWidth="1"/>
    <col min="14" max="14" width="6.42578125" style="352" bestFit="1" customWidth="1"/>
    <col min="15" max="15" width="6.85546875" style="352" customWidth="1"/>
    <col min="16" max="16" width="5.140625" style="352" customWidth="1"/>
    <col min="17" max="17" width="5.140625" style="352" bestFit="1" customWidth="1"/>
    <col min="18" max="18" width="4.5703125" style="352" customWidth="1"/>
    <col min="19" max="20" width="4.85546875" style="352" customWidth="1"/>
    <col min="21" max="21" width="4.42578125" style="352" customWidth="1"/>
    <col min="22" max="22" width="6.140625" style="352" bestFit="1" customWidth="1"/>
    <col min="23" max="23" width="5" style="352" customWidth="1"/>
    <col min="24" max="24" width="5.85546875" style="352" bestFit="1" customWidth="1"/>
    <col min="25" max="25" width="5" style="352" customWidth="1"/>
    <col min="26" max="26" width="6.42578125" style="352" bestFit="1" customWidth="1"/>
    <col min="27" max="27" width="5" style="352" customWidth="1"/>
    <col min="28" max="28" width="4.85546875" style="352" customWidth="1"/>
    <col min="29" max="29" width="5.5703125" style="352" customWidth="1"/>
    <col min="30" max="31" width="5.42578125" style="352" customWidth="1"/>
    <col min="32" max="34" width="6.5703125" style="352" customWidth="1"/>
    <col min="35" max="35" width="4.42578125" style="352" customWidth="1"/>
    <col min="36" max="36" width="8.85546875" style="352" customWidth="1"/>
    <col min="37" max="16384" width="11.42578125" style="352"/>
  </cols>
  <sheetData>
    <row r="1" spans="1:38" x14ac:dyDescent="0.2">
      <c r="A1" s="1109" t="s">
        <v>625</v>
      </c>
      <c r="B1" s="1109"/>
      <c r="C1" s="1109"/>
      <c r="D1" s="1109"/>
      <c r="E1" s="1109"/>
      <c r="F1" s="1109"/>
      <c r="G1" s="1109"/>
      <c r="H1" s="1109"/>
      <c r="I1" s="1109"/>
      <c r="J1" s="1109"/>
      <c r="K1" s="1109"/>
      <c r="L1" s="1109"/>
      <c r="M1" s="1109"/>
      <c r="N1" s="1109"/>
      <c r="O1" s="1109"/>
      <c r="P1" s="1109" t="s">
        <v>626</v>
      </c>
      <c r="Q1" s="1109"/>
      <c r="R1" s="1109"/>
      <c r="S1" s="1109"/>
      <c r="T1" s="1109"/>
      <c r="U1" s="1109"/>
      <c r="V1" s="1109"/>
      <c r="W1" s="1109"/>
      <c r="X1" s="1109"/>
      <c r="Y1" s="1109"/>
      <c r="Z1" s="1109"/>
      <c r="AA1" s="1109"/>
      <c r="AB1" s="1109"/>
      <c r="AC1" s="1109"/>
      <c r="AD1" s="1109"/>
      <c r="AE1" s="1109"/>
      <c r="AF1" s="1109"/>
      <c r="AG1" s="1109"/>
      <c r="AH1" s="1109"/>
      <c r="AI1" s="1109"/>
      <c r="AJ1" s="792"/>
      <c r="AK1" s="792"/>
      <c r="AL1" s="792"/>
    </row>
    <row r="2" spans="1:38" ht="13.5" thickBot="1" x14ac:dyDescent="0.25"/>
    <row r="3" spans="1:38" s="351" customFormat="1" ht="11.1" customHeight="1" x14ac:dyDescent="0.2">
      <c r="A3" s="353"/>
      <c r="B3" s="354"/>
      <c r="C3" s="354"/>
      <c r="D3" s="355"/>
      <c r="E3" s="356"/>
      <c r="F3" s="354"/>
      <c r="G3" s="354"/>
      <c r="H3" s="354"/>
      <c r="I3" s="356"/>
      <c r="J3" s="354"/>
      <c r="K3" s="354"/>
      <c r="L3" s="357"/>
      <c r="M3" s="89"/>
      <c r="N3" s="88"/>
      <c r="O3" s="88"/>
      <c r="P3" s="88"/>
      <c r="Q3" s="88"/>
      <c r="R3" s="88"/>
      <c r="S3" s="88"/>
      <c r="T3" s="672"/>
      <c r="U3" s="354"/>
      <c r="V3" s="357"/>
      <c r="W3" s="356"/>
      <c r="X3" s="358"/>
      <c r="Y3" s="354"/>
      <c r="Z3" s="359"/>
      <c r="AA3" s="358"/>
      <c r="AB3" s="357"/>
      <c r="AC3" s="360"/>
      <c r="AD3" s="354"/>
      <c r="AE3" s="357"/>
      <c r="AF3" s="361"/>
      <c r="AG3" s="361"/>
      <c r="AH3" s="361"/>
      <c r="AI3" s="362"/>
    </row>
    <row r="4" spans="1:38" s="351" customFormat="1" ht="11.1" customHeight="1" x14ac:dyDescent="0.2">
      <c r="A4" s="363"/>
      <c r="B4" s="364" t="s">
        <v>224</v>
      </c>
      <c r="C4" s="365"/>
      <c r="D4" s="366"/>
      <c r="E4" s="367" t="s">
        <v>1</v>
      </c>
      <c r="F4" s="368"/>
      <c r="G4" s="368"/>
      <c r="H4" s="368"/>
      <c r="I4" s="367" t="s">
        <v>2</v>
      </c>
      <c r="J4" s="369"/>
      <c r="K4" s="370"/>
      <c r="L4" s="371"/>
      <c r="M4" s="1110" t="s">
        <v>3</v>
      </c>
      <c r="N4" s="1111"/>
      <c r="O4" s="1111"/>
      <c r="P4" s="1111" t="s">
        <v>631</v>
      </c>
      <c r="Q4" s="1111"/>
      <c r="R4" s="1111"/>
      <c r="S4" s="1111"/>
      <c r="T4" s="1112"/>
      <c r="U4" s="369" t="s">
        <v>4</v>
      </c>
      <c r="V4" s="372"/>
      <c r="W4" s="370" t="s">
        <v>457</v>
      </c>
      <c r="X4" s="372"/>
      <c r="Y4" s="369"/>
      <c r="Z4" s="372"/>
      <c r="AA4" s="369"/>
      <c r="AB4" s="372"/>
      <c r="AC4" s="369" t="s">
        <v>491</v>
      </c>
      <c r="AD4" s="372"/>
      <c r="AE4" s="372"/>
      <c r="AF4" s="1115" t="s">
        <v>225</v>
      </c>
      <c r="AG4" s="1116"/>
      <c r="AH4" s="1117"/>
      <c r="AI4" s="373"/>
    </row>
    <row r="5" spans="1:38" s="351" customFormat="1" ht="11.1" customHeight="1" x14ac:dyDescent="0.2">
      <c r="A5" s="363"/>
      <c r="B5" s="364"/>
      <c r="C5" s="365"/>
      <c r="D5" s="374"/>
      <c r="E5" s="375"/>
      <c r="F5" s="376"/>
      <c r="G5" s="376"/>
      <c r="H5" s="377"/>
      <c r="I5" s="378"/>
      <c r="J5" s="379"/>
      <c r="K5" s="380"/>
      <c r="L5" s="381"/>
      <c r="M5" s="375"/>
      <c r="N5" s="376"/>
      <c r="O5" s="376"/>
      <c r="P5" s="1107" t="s">
        <v>226</v>
      </c>
      <c r="Q5" s="1108"/>
      <c r="R5" s="382"/>
      <c r="S5" s="383"/>
      <c r="T5" s="384"/>
      <c r="U5" s="379"/>
      <c r="V5" s="385" t="s">
        <v>227</v>
      </c>
      <c r="W5" s="671"/>
      <c r="X5" s="506"/>
      <c r="Y5" s="506"/>
      <c r="Z5" s="506"/>
      <c r="AA5" s="670"/>
      <c r="AB5" s="390"/>
      <c r="AC5" s="379"/>
      <c r="AD5" s="389"/>
      <c r="AE5" s="390"/>
      <c r="AF5" s="386" t="s">
        <v>228</v>
      </c>
      <c r="AG5" s="391"/>
      <c r="AH5" s="392"/>
      <c r="AI5" s="393"/>
    </row>
    <row r="6" spans="1:38" s="351" customFormat="1" ht="11.1" customHeight="1" x14ac:dyDescent="0.2">
      <c r="A6" s="363"/>
      <c r="B6" s="364"/>
      <c r="C6" s="365"/>
      <c r="D6" s="374" t="s">
        <v>229</v>
      </c>
      <c r="E6" s="378"/>
      <c r="F6" s="388"/>
      <c r="G6" s="388"/>
      <c r="H6" s="394" t="s">
        <v>419</v>
      </c>
      <c r="I6" s="378"/>
      <c r="J6" s="379"/>
      <c r="K6" s="379" t="s">
        <v>419</v>
      </c>
      <c r="L6" s="395"/>
      <c r="M6" s="378"/>
      <c r="N6" s="388"/>
      <c r="O6" s="388" t="s">
        <v>231</v>
      </c>
      <c r="P6" s="387"/>
      <c r="Q6" s="387"/>
      <c r="R6" s="387"/>
      <c r="S6" s="387" t="s">
        <v>419</v>
      </c>
      <c r="T6" s="384"/>
      <c r="U6" s="379"/>
      <c r="V6" s="396"/>
      <c r="W6" s="664"/>
      <c r="X6" s="666"/>
      <c r="Y6" s="669"/>
      <c r="Z6" s="664"/>
      <c r="AA6" s="664"/>
      <c r="AB6" s="668"/>
      <c r="AC6" s="664"/>
      <c r="AD6" s="90"/>
      <c r="AE6" s="91"/>
      <c r="AF6" s="387"/>
      <c r="AG6" s="387"/>
      <c r="AH6" s="397"/>
      <c r="AI6" s="393" t="s">
        <v>229</v>
      </c>
    </row>
    <row r="7" spans="1:38" s="351" customFormat="1" ht="11.1" customHeight="1" x14ac:dyDescent="0.2">
      <c r="A7" s="363"/>
      <c r="B7" s="364"/>
      <c r="C7" s="365"/>
      <c r="D7" s="374" t="s">
        <v>232</v>
      </c>
      <c r="E7" s="378" t="s">
        <v>233</v>
      </c>
      <c r="F7" s="388" t="s">
        <v>234</v>
      </c>
      <c r="G7" s="388" t="s">
        <v>235</v>
      </c>
      <c r="H7" s="394" t="s">
        <v>196</v>
      </c>
      <c r="I7" s="378" t="s">
        <v>233</v>
      </c>
      <c r="J7" s="379" t="s">
        <v>236</v>
      </c>
      <c r="K7" s="379" t="s">
        <v>197</v>
      </c>
      <c r="L7" s="395" t="s">
        <v>237</v>
      </c>
      <c r="M7" s="378" t="s">
        <v>238</v>
      </c>
      <c r="N7" s="388" t="s">
        <v>239</v>
      </c>
      <c r="O7" s="388" t="s">
        <v>240</v>
      </c>
      <c r="P7" s="387"/>
      <c r="Q7" s="387"/>
      <c r="R7" s="387" t="s">
        <v>75</v>
      </c>
      <c r="S7" s="387" t="s">
        <v>198</v>
      </c>
      <c r="T7" s="384" t="s">
        <v>241</v>
      </c>
      <c r="U7" s="379" t="s">
        <v>523</v>
      </c>
      <c r="V7" s="396" t="s">
        <v>242</v>
      </c>
      <c r="W7" s="379" t="s">
        <v>243</v>
      </c>
      <c r="X7" s="666" t="s">
        <v>244</v>
      </c>
      <c r="Y7" s="669" t="s">
        <v>245</v>
      </c>
      <c r="Z7" s="664" t="s">
        <v>34</v>
      </c>
      <c r="AA7" s="664" t="s">
        <v>189</v>
      </c>
      <c r="AB7" s="668" t="s">
        <v>246</v>
      </c>
      <c r="AC7" s="379" t="s">
        <v>5</v>
      </c>
      <c r="AD7" s="395" t="s">
        <v>247</v>
      </c>
      <c r="AE7" s="394" t="s">
        <v>419</v>
      </c>
      <c r="AF7" s="398" t="s">
        <v>206</v>
      </c>
      <c r="AG7" s="398" t="s">
        <v>207</v>
      </c>
      <c r="AH7" s="399" t="s">
        <v>248</v>
      </c>
      <c r="AI7" s="393" t="s">
        <v>232</v>
      </c>
    </row>
    <row r="8" spans="1:38" s="351" customFormat="1" ht="11.1" customHeight="1" x14ac:dyDescent="0.2">
      <c r="A8" s="363"/>
      <c r="B8" s="400" t="s">
        <v>654</v>
      </c>
      <c r="C8" s="401"/>
      <c r="D8" s="484" t="s">
        <v>249</v>
      </c>
      <c r="E8" s="378" t="s">
        <v>250</v>
      </c>
      <c r="F8" s="388" t="s">
        <v>251</v>
      </c>
      <c r="G8" s="388"/>
      <c r="H8" s="394" t="s">
        <v>252</v>
      </c>
      <c r="I8" s="378" t="s">
        <v>250</v>
      </c>
      <c r="J8" s="379"/>
      <c r="K8" s="379" t="s">
        <v>252</v>
      </c>
      <c r="L8" s="395" t="s">
        <v>253</v>
      </c>
      <c r="M8" s="378" t="s">
        <v>254</v>
      </c>
      <c r="N8" s="388" t="s">
        <v>254</v>
      </c>
      <c r="O8" s="388" t="s">
        <v>430</v>
      </c>
      <c r="P8" s="379" t="s">
        <v>255</v>
      </c>
      <c r="Q8" s="379" t="s">
        <v>256</v>
      </c>
      <c r="R8" s="379" t="s">
        <v>76</v>
      </c>
      <c r="S8" s="379" t="s">
        <v>257</v>
      </c>
      <c r="T8" s="384" t="s">
        <v>258</v>
      </c>
      <c r="U8" s="379" t="s">
        <v>524</v>
      </c>
      <c r="V8" s="384" t="s">
        <v>259</v>
      </c>
      <c r="W8" s="379" t="s">
        <v>260</v>
      </c>
      <c r="X8" s="666" t="s">
        <v>261</v>
      </c>
      <c r="Y8" s="664" t="s">
        <v>262</v>
      </c>
      <c r="Z8" s="664" t="s">
        <v>35</v>
      </c>
      <c r="AA8" s="664" t="s">
        <v>173</v>
      </c>
      <c r="AB8" s="668" t="s">
        <v>263</v>
      </c>
      <c r="AC8" s="477"/>
      <c r="AD8" s="90" t="s">
        <v>264</v>
      </c>
      <c r="AE8" s="91" t="s">
        <v>336</v>
      </c>
      <c r="AF8" s="402" t="s">
        <v>211</v>
      </c>
      <c r="AG8" s="402" t="s">
        <v>211</v>
      </c>
      <c r="AH8" s="399"/>
      <c r="AI8" s="393" t="s">
        <v>249</v>
      </c>
    </row>
    <row r="9" spans="1:38" s="351" customFormat="1" ht="11.1" customHeight="1" x14ac:dyDescent="0.2">
      <c r="A9" s="363"/>
      <c r="B9" s="478"/>
      <c r="C9" s="401"/>
      <c r="D9" s="484" t="s">
        <v>265</v>
      </c>
      <c r="E9" s="378"/>
      <c r="F9" s="388"/>
      <c r="G9" s="388"/>
      <c r="H9" s="394" t="s">
        <v>266</v>
      </c>
      <c r="I9" s="378"/>
      <c r="J9" s="379"/>
      <c r="K9" s="379" t="s">
        <v>266</v>
      </c>
      <c r="L9" s="395" t="s">
        <v>267</v>
      </c>
      <c r="M9" s="378" t="s">
        <v>268</v>
      </c>
      <c r="N9" s="388" t="s">
        <v>269</v>
      </c>
      <c r="O9" s="388" t="s">
        <v>270</v>
      </c>
      <c r="P9" s="379"/>
      <c r="Q9" s="379"/>
      <c r="R9" s="379"/>
      <c r="S9" s="379" t="s">
        <v>271</v>
      </c>
      <c r="T9" s="384" t="s">
        <v>259</v>
      </c>
      <c r="U9" s="379" t="s">
        <v>269</v>
      </c>
      <c r="V9" s="384"/>
      <c r="W9" s="673"/>
      <c r="X9" s="666"/>
      <c r="Y9" s="664" t="s">
        <v>259</v>
      </c>
      <c r="Z9" s="664"/>
      <c r="AA9" s="664" t="s">
        <v>174</v>
      </c>
      <c r="AB9" s="668"/>
      <c r="AC9" s="379"/>
      <c r="AD9" s="90"/>
      <c r="AE9" s="91" t="s">
        <v>272</v>
      </c>
      <c r="AF9" s="402" t="s">
        <v>272</v>
      </c>
      <c r="AG9" s="402" t="s">
        <v>272</v>
      </c>
      <c r="AH9" s="399"/>
      <c r="AI9" s="393" t="s">
        <v>265</v>
      </c>
    </row>
    <row r="10" spans="1:38" s="351" customFormat="1" ht="11.1" customHeight="1" x14ac:dyDescent="0.2">
      <c r="A10" s="363"/>
      <c r="B10" s="478"/>
      <c r="D10" s="374"/>
      <c r="E10" s="403"/>
      <c r="F10" s="404"/>
      <c r="G10" s="404"/>
      <c r="H10" s="405"/>
      <c r="I10" s="403"/>
      <c r="J10" s="406"/>
      <c r="K10" s="406"/>
      <c r="L10" s="407"/>
      <c r="M10" s="378"/>
      <c r="N10" s="388"/>
      <c r="O10" s="507"/>
      <c r="P10" s="379"/>
      <c r="Q10" s="379"/>
      <c r="R10" s="379"/>
      <c r="S10" s="379"/>
      <c r="T10" s="384"/>
      <c r="U10" s="379"/>
      <c r="V10" s="384"/>
      <c r="W10" s="379"/>
      <c r="X10" s="667"/>
      <c r="Y10" s="664"/>
      <c r="Z10" s="665"/>
      <c r="AA10" s="664"/>
      <c r="AB10" s="674"/>
      <c r="AC10" s="379"/>
      <c r="AD10" s="408"/>
      <c r="AE10" s="405"/>
      <c r="AF10" s="402"/>
      <c r="AG10" s="402"/>
      <c r="AH10" s="399"/>
      <c r="AI10" s="393"/>
    </row>
    <row r="11" spans="1:38" s="351" customFormat="1" ht="11.1" customHeight="1" x14ac:dyDescent="0.2">
      <c r="A11" s="363"/>
      <c r="B11" s="409" t="s">
        <v>483</v>
      </c>
      <c r="C11" s="410"/>
      <c r="D11" s="366"/>
      <c r="E11" s="411" t="s">
        <v>273</v>
      </c>
      <c r="F11" s="412"/>
      <c r="G11" s="412"/>
      <c r="H11" s="412"/>
      <c r="I11" s="412"/>
      <c r="J11" s="412"/>
      <c r="K11" s="412"/>
      <c r="L11" s="412"/>
      <c r="M11" s="412" t="s">
        <v>273</v>
      </c>
      <c r="N11" s="412"/>
      <c r="O11" s="675"/>
      <c r="P11" s="412" t="s">
        <v>273</v>
      </c>
      <c r="Q11" s="412"/>
      <c r="R11" s="412"/>
      <c r="S11" s="412"/>
      <c r="T11" s="412"/>
      <c r="U11" s="412" t="s">
        <v>629</v>
      </c>
      <c r="V11" s="413" t="s">
        <v>564</v>
      </c>
      <c r="W11" s="676" t="s">
        <v>190</v>
      </c>
      <c r="X11" s="412"/>
      <c r="Y11" s="412"/>
      <c r="Z11" s="412"/>
      <c r="AA11" s="412"/>
      <c r="AB11" s="676"/>
      <c r="AC11" s="412" t="s">
        <v>274</v>
      </c>
      <c r="AD11" s="413" t="s">
        <v>275</v>
      </c>
      <c r="AE11" s="412"/>
      <c r="AF11" s="412" t="s">
        <v>190</v>
      </c>
      <c r="AG11" s="412"/>
      <c r="AH11" s="412"/>
      <c r="AI11" s="414"/>
    </row>
    <row r="12" spans="1:38" s="351" customFormat="1" ht="9.75" customHeight="1" x14ac:dyDescent="0.15">
      <c r="A12" s="415"/>
      <c r="B12" s="416" t="s">
        <v>276</v>
      </c>
      <c r="C12" s="417"/>
      <c r="D12" s="418"/>
      <c r="E12" s="188">
        <v>1</v>
      </c>
      <c r="F12" s="176">
        <v>2</v>
      </c>
      <c r="G12" s="189">
        <v>3</v>
      </c>
      <c r="H12" s="92">
        <v>4</v>
      </c>
      <c r="I12" s="190">
        <v>5</v>
      </c>
      <c r="J12" s="191">
        <v>6</v>
      </c>
      <c r="K12" s="191">
        <v>7</v>
      </c>
      <c r="L12" s="177">
        <v>8</v>
      </c>
      <c r="M12" s="188">
        <v>9</v>
      </c>
      <c r="N12" s="191">
        <v>10</v>
      </c>
      <c r="O12" s="191">
        <v>11</v>
      </c>
      <c r="P12" s="176">
        <v>12</v>
      </c>
      <c r="Q12" s="191">
        <v>13</v>
      </c>
      <c r="R12" s="176">
        <v>14</v>
      </c>
      <c r="S12" s="176">
        <v>15</v>
      </c>
      <c r="T12" s="177">
        <v>16</v>
      </c>
      <c r="U12" s="191">
        <v>17</v>
      </c>
      <c r="V12" s="192">
        <v>18</v>
      </c>
      <c r="W12" s="191">
        <v>19</v>
      </c>
      <c r="X12" s="191">
        <v>20</v>
      </c>
      <c r="Y12" s="176">
        <v>21</v>
      </c>
      <c r="Z12" s="176">
        <v>22</v>
      </c>
      <c r="AA12" s="176">
        <v>23</v>
      </c>
      <c r="AB12" s="177">
        <v>24</v>
      </c>
      <c r="AC12" s="176">
        <v>25</v>
      </c>
      <c r="AD12" s="189">
        <v>26</v>
      </c>
      <c r="AE12" s="92">
        <v>27</v>
      </c>
      <c r="AF12" s="193">
        <v>28</v>
      </c>
      <c r="AG12" s="191">
        <v>29</v>
      </c>
      <c r="AH12" s="177">
        <v>30</v>
      </c>
      <c r="AI12" s="419"/>
    </row>
    <row r="13" spans="1:38" s="351" customFormat="1" ht="10.5" customHeight="1" x14ac:dyDescent="0.15">
      <c r="A13" s="420"/>
      <c r="B13" s="421"/>
      <c r="C13" s="397" t="s">
        <v>277</v>
      </c>
      <c r="D13" s="512">
        <v>1</v>
      </c>
      <c r="E13" s="513"/>
      <c r="F13" s="514"/>
      <c r="G13" s="883"/>
      <c r="H13" s="516"/>
      <c r="I13" s="513"/>
      <c r="J13" s="514"/>
      <c r="K13" s="514"/>
      <c r="L13" s="517"/>
      <c r="M13" s="518"/>
      <c r="N13" s="513"/>
      <c r="O13" s="884"/>
      <c r="P13" s="520"/>
      <c r="Q13" s="513"/>
      <c r="R13" s="513"/>
      <c r="S13" s="513"/>
      <c r="T13" s="517"/>
      <c r="U13" s="513">
        <v>2.9937983700000004</v>
      </c>
      <c r="V13" s="517">
        <v>6.1007827447237428</v>
      </c>
      <c r="W13" s="885">
        <v>695.86559999999997</v>
      </c>
      <c r="X13" s="885">
        <v>14477.775969071115</v>
      </c>
      <c r="Y13" s="885">
        <v>439.28149571428571</v>
      </c>
      <c r="Z13" s="886">
        <v>34079.116628809759</v>
      </c>
      <c r="AA13" s="885">
        <v>1651.8736602174974</v>
      </c>
      <c r="AB13" s="517">
        <v>7162.4691574468088</v>
      </c>
      <c r="AC13" s="513"/>
      <c r="AD13" s="887"/>
      <c r="AE13" s="888">
        <v>3789.1132000000002</v>
      </c>
      <c r="AF13" s="513">
        <v>58560.632849140471</v>
      </c>
      <c r="AG13" s="513">
        <v>3789.1132000000002</v>
      </c>
      <c r="AH13" s="513">
        <v>62349.746049140471</v>
      </c>
      <c r="AI13" s="523">
        <v>1</v>
      </c>
      <c r="AJ13" s="466"/>
    </row>
    <row r="14" spans="1:38" s="351" customFormat="1" ht="10.5" customHeight="1" x14ac:dyDescent="0.15">
      <c r="A14" s="363"/>
      <c r="B14" s="423"/>
      <c r="C14" s="424" t="s">
        <v>278</v>
      </c>
      <c r="D14" s="260">
        <v>2</v>
      </c>
      <c r="E14" s="889">
        <v>1.6E-2</v>
      </c>
      <c r="F14" s="889"/>
      <c r="G14" s="890">
        <v>11.970329999999997</v>
      </c>
      <c r="H14" s="891"/>
      <c r="I14" s="889"/>
      <c r="J14" s="889">
        <v>32.445700000000002</v>
      </c>
      <c r="K14" s="889">
        <v>98.388660000000002</v>
      </c>
      <c r="L14" s="691"/>
      <c r="M14" s="892">
        <v>370.97159882030002</v>
      </c>
      <c r="N14" s="889">
        <v>791.92761858970914</v>
      </c>
      <c r="O14" s="890">
        <v>5.0195999999999996</v>
      </c>
      <c r="P14" s="690">
        <v>297.05700000000002</v>
      </c>
      <c r="Q14" s="889">
        <v>1E-3</v>
      </c>
      <c r="R14" s="889"/>
      <c r="S14" s="889">
        <v>12.9561866351</v>
      </c>
      <c r="T14" s="691">
        <v>47.989013558800004</v>
      </c>
      <c r="U14" s="889"/>
      <c r="V14" s="691">
        <v>19670.615589094206</v>
      </c>
      <c r="W14" s="889"/>
      <c r="X14" s="889"/>
      <c r="Y14" s="889"/>
      <c r="Z14" s="893">
        <v>3245.2189630398843</v>
      </c>
      <c r="AA14" s="690"/>
      <c r="AB14" s="890"/>
      <c r="AC14" s="892">
        <v>3519.1399635234393</v>
      </c>
      <c r="AD14" s="890"/>
      <c r="AE14" s="891"/>
      <c r="AF14" s="889">
        <v>77168.185634059017</v>
      </c>
      <c r="AG14" s="889">
        <v>81364.389760032398</v>
      </c>
      <c r="AH14" s="889">
        <v>158532.57539409143</v>
      </c>
      <c r="AI14" s="94">
        <v>2</v>
      </c>
      <c r="AJ14" s="466"/>
      <c r="AK14" s="740"/>
    </row>
    <row r="15" spans="1:38" s="351" customFormat="1" ht="10.5" customHeight="1" x14ac:dyDescent="0.15">
      <c r="A15" s="425" t="s">
        <v>279</v>
      </c>
      <c r="B15" s="371"/>
      <c r="C15" s="424" t="s">
        <v>280</v>
      </c>
      <c r="D15" s="524">
        <v>3</v>
      </c>
      <c r="E15" s="513"/>
      <c r="F15" s="513"/>
      <c r="G15" s="884">
        <v>3.5106700000000002</v>
      </c>
      <c r="H15" s="522"/>
      <c r="I15" s="513"/>
      <c r="J15" s="513"/>
      <c r="K15" s="513"/>
      <c r="L15" s="517"/>
      <c r="M15" s="513"/>
      <c r="N15" s="513"/>
      <c r="O15" s="884"/>
      <c r="P15" s="520">
        <v>0.53200999999999998</v>
      </c>
      <c r="Q15" s="513">
        <v>7.8E-2</v>
      </c>
      <c r="R15" s="513"/>
      <c r="S15" s="513">
        <v>7.8499999999999993E-3</v>
      </c>
      <c r="T15" s="517"/>
      <c r="U15" s="513">
        <v>5.7983700000000006E-3</v>
      </c>
      <c r="V15" s="517"/>
      <c r="W15" s="885"/>
      <c r="X15" s="885"/>
      <c r="Y15" s="885"/>
      <c r="Z15" s="886"/>
      <c r="AA15" s="894"/>
      <c r="AB15" s="887"/>
      <c r="AC15" s="518"/>
      <c r="AD15" s="887"/>
      <c r="AE15" s="888">
        <v>17.596799999999998</v>
      </c>
      <c r="AF15" s="513">
        <v>109.43111</v>
      </c>
      <c r="AG15" s="513">
        <v>42.067329999999998</v>
      </c>
      <c r="AH15" s="601">
        <v>151.49844000000002</v>
      </c>
      <c r="AI15" s="526">
        <v>3</v>
      </c>
      <c r="AJ15" s="466"/>
      <c r="AK15" s="739"/>
    </row>
    <row r="16" spans="1:38" s="351" customFormat="1" ht="10.5" customHeight="1" x14ac:dyDescent="0.15">
      <c r="A16" s="425" t="s">
        <v>281</v>
      </c>
      <c r="B16" s="426"/>
      <c r="C16" s="427" t="s">
        <v>282</v>
      </c>
      <c r="D16" s="95">
        <v>4</v>
      </c>
      <c r="E16" s="96">
        <v>1.6E-2</v>
      </c>
      <c r="F16" s="96"/>
      <c r="G16" s="175">
        <v>15.480999999999998</v>
      </c>
      <c r="H16" s="106"/>
      <c r="I16" s="96"/>
      <c r="J16" s="96">
        <v>32.445700000000002</v>
      </c>
      <c r="K16" s="96">
        <v>98.388660000000002</v>
      </c>
      <c r="L16" s="97"/>
      <c r="M16" s="98">
        <v>370.97159882030002</v>
      </c>
      <c r="N16" s="96">
        <v>791.92761858970914</v>
      </c>
      <c r="O16" s="175">
        <v>5.0196000000000005</v>
      </c>
      <c r="P16" s="241">
        <v>297.05700000000002</v>
      </c>
      <c r="Q16" s="96">
        <v>7.9000000000000001E-2</v>
      </c>
      <c r="R16" s="96"/>
      <c r="S16" s="96">
        <v>12.964036635136429</v>
      </c>
      <c r="T16" s="97">
        <v>47.989013558800004</v>
      </c>
      <c r="U16" s="96">
        <v>2.9937983700000004</v>
      </c>
      <c r="V16" s="97">
        <v>19676.716371838931</v>
      </c>
      <c r="W16" s="96">
        <v>695.86559999999997</v>
      </c>
      <c r="X16" s="96">
        <v>14477.775969071115</v>
      </c>
      <c r="Y16" s="96">
        <v>439.28149571428571</v>
      </c>
      <c r="Z16" s="99">
        <v>37324.335591849638</v>
      </c>
      <c r="AA16" s="96">
        <v>1651.8736602174974</v>
      </c>
      <c r="AB16" s="97">
        <v>7162.4691574468088</v>
      </c>
      <c r="AC16" s="98">
        <v>3519.1399635234393</v>
      </c>
      <c r="AD16" s="175"/>
      <c r="AE16" s="106">
        <v>3806.71</v>
      </c>
      <c r="AF16" s="96">
        <v>135838.24959319949</v>
      </c>
      <c r="AG16" s="96">
        <v>85195.570290032556</v>
      </c>
      <c r="AH16" s="895">
        <v>221033.81988323206</v>
      </c>
      <c r="AI16" s="100">
        <v>4</v>
      </c>
      <c r="AJ16" s="466"/>
    </row>
    <row r="17" spans="1:37" s="351" customFormat="1" ht="10.5" customHeight="1" x14ac:dyDescent="0.15">
      <c r="A17" s="425" t="s">
        <v>283</v>
      </c>
      <c r="B17" s="371"/>
      <c r="C17" s="424" t="s">
        <v>284</v>
      </c>
      <c r="D17" s="524">
        <v>5</v>
      </c>
      <c r="E17" s="513"/>
      <c r="F17" s="513"/>
      <c r="G17" s="884"/>
      <c r="H17" s="522"/>
      <c r="I17" s="513"/>
      <c r="J17" s="513"/>
      <c r="K17" s="513"/>
      <c r="L17" s="517"/>
      <c r="M17" s="518"/>
      <c r="N17" s="513"/>
      <c r="O17" s="884"/>
      <c r="P17" s="520"/>
      <c r="Q17" s="513"/>
      <c r="R17" s="513"/>
      <c r="S17" s="513"/>
      <c r="T17" s="517"/>
      <c r="U17" s="513"/>
      <c r="V17" s="517"/>
      <c r="W17" s="885"/>
      <c r="X17" s="885"/>
      <c r="Y17" s="885"/>
      <c r="Z17" s="886"/>
      <c r="AA17" s="885"/>
      <c r="AB17" s="887"/>
      <c r="AC17" s="518"/>
      <c r="AD17" s="887"/>
      <c r="AE17" s="888"/>
      <c r="AF17" s="513"/>
      <c r="AG17" s="513"/>
      <c r="AH17" s="597"/>
      <c r="AI17" s="526">
        <v>5</v>
      </c>
      <c r="AJ17" s="466"/>
    </row>
    <row r="18" spans="1:37" s="351" customFormat="1" ht="10.5" customHeight="1" thickBot="1" x14ac:dyDescent="0.2">
      <c r="A18" s="363"/>
      <c r="B18" s="423"/>
      <c r="C18" s="424" t="s">
        <v>285</v>
      </c>
      <c r="D18" s="260">
        <v>6</v>
      </c>
      <c r="E18" s="889">
        <v>1.47E-2</v>
      </c>
      <c r="F18" s="889"/>
      <c r="G18" s="890"/>
      <c r="H18" s="891"/>
      <c r="I18" s="889"/>
      <c r="J18" s="889"/>
      <c r="K18" s="889">
        <v>0.6996</v>
      </c>
      <c r="L18" s="691"/>
      <c r="M18" s="889"/>
      <c r="N18" s="889">
        <v>6.460608674071748E-2</v>
      </c>
      <c r="O18" s="890"/>
      <c r="P18" s="690"/>
      <c r="Q18" s="889"/>
      <c r="R18" s="889"/>
      <c r="S18" s="889"/>
      <c r="T18" s="691">
        <v>6.5599999999999999E-3</v>
      </c>
      <c r="U18" s="889"/>
      <c r="V18" s="691">
        <v>226.42876129429257</v>
      </c>
      <c r="W18" s="889"/>
      <c r="X18" s="690"/>
      <c r="Y18" s="889"/>
      <c r="Z18" s="893">
        <v>226.65625418191937</v>
      </c>
      <c r="AA18" s="690"/>
      <c r="AB18" s="890"/>
      <c r="AC18" s="892"/>
      <c r="AD18" s="890"/>
      <c r="AE18" s="891">
        <v>2.7040000000000002</v>
      </c>
      <c r="AF18" s="889">
        <v>1057.7447536413727</v>
      </c>
      <c r="AG18" s="889">
        <v>5.6727016899054501</v>
      </c>
      <c r="AH18" s="896">
        <v>1063.417455331278</v>
      </c>
      <c r="AI18" s="94">
        <v>6</v>
      </c>
      <c r="AJ18" s="466"/>
    </row>
    <row r="19" spans="1:37" s="431" customFormat="1" ht="10.5" customHeight="1" thickBot="1" x14ac:dyDescent="0.2">
      <c r="A19" s="428"/>
      <c r="B19" s="429"/>
      <c r="C19" s="430" t="s">
        <v>286</v>
      </c>
      <c r="D19" s="529">
        <v>7</v>
      </c>
      <c r="E19" s="530">
        <v>1.47E-2</v>
      </c>
      <c r="F19" s="530"/>
      <c r="G19" s="531">
        <v>15.480999999999998</v>
      </c>
      <c r="H19" s="532"/>
      <c r="I19" s="530"/>
      <c r="J19" s="530">
        <v>32.445700000000002</v>
      </c>
      <c r="K19" s="530">
        <v>97.689059999999998</v>
      </c>
      <c r="L19" s="533"/>
      <c r="M19" s="534">
        <v>370.97159882030002</v>
      </c>
      <c r="N19" s="530">
        <v>791.86301250296845</v>
      </c>
      <c r="O19" s="531">
        <v>5.0196000000000005</v>
      </c>
      <c r="P19" s="535">
        <v>297.05700000000002</v>
      </c>
      <c r="Q19" s="530">
        <v>1E-3</v>
      </c>
      <c r="R19" s="530"/>
      <c r="S19" s="530">
        <v>12.964036635136429</v>
      </c>
      <c r="T19" s="533">
        <v>47.989013558800004</v>
      </c>
      <c r="U19" s="530">
        <v>2.9880000000000004</v>
      </c>
      <c r="V19" s="533">
        <v>19450.287610544638</v>
      </c>
      <c r="W19" s="897">
        <v>695.86559999999997</v>
      </c>
      <c r="X19" s="897">
        <v>14477.775969071115</v>
      </c>
      <c r="Y19" s="897">
        <v>439.28149571428571</v>
      </c>
      <c r="Z19" s="898">
        <v>37097.679337667723</v>
      </c>
      <c r="AA19" s="897">
        <v>1651.8736602174974</v>
      </c>
      <c r="AB19" s="899">
        <v>7162.4691574468088</v>
      </c>
      <c r="AC19" s="534">
        <v>3519.1399635234393</v>
      </c>
      <c r="AD19" s="900"/>
      <c r="AE19" s="901">
        <v>3804.0060000000003</v>
      </c>
      <c r="AF19" s="530">
        <v>134780.50483955813</v>
      </c>
      <c r="AG19" s="531">
        <v>85189.897588342632</v>
      </c>
      <c r="AH19" s="902">
        <v>219970.40242790079</v>
      </c>
      <c r="AI19" s="537">
        <v>7</v>
      </c>
      <c r="AJ19" s="466"/>
      <c r="AK19" s="677"/>
    </row>
    <row r="20" spans="1:37" s="351" customFormat="1" ht="10.5" customHeight="1" x14ac:dyDescent="0.15">
      <c r="A20" s="861"/>
      <c r="B20" s="432"/>
      <c r="C20" s="101" t="s">
        <v>431</v>
      </c>
      <c r="D20" s="260">
        <v>10</v>
      </c>
      <c r="E20" s="889"/>
      <c r="F20" s="889"/>
      <c r="G20" s="890"/>
      <c r="H20" s="891"/>
      <c r="I20" s="889"/>
      <c r="J20" s="889"/>
      <c r="K20" s="889"/>
      <c r="L20" s="691"/>
      <c r="M20" s="892"/>
      <c r="N20" s="889"/>
      <c r="O20" s="890"/>
      <c r="P20" s="690"/>
      <c r="Q20" s="889"/>
      <c r="R20" s="889"/>
      <c r="S20" s="889"/>
      <c r="T20" s="691"/>
      <c r="U20" s="889"/>
      <c r="V20" s="691">
        <v>217.45305555555555</v>
      </c>
      <c r="W20" s="889"/>
      <c r="X20" s="889"/>
      <c r="Y20" s="903"/>
      <c r="Z20" s="893">
        <v>1697.7270000000001</v>
      </c>
      <c r="AA20" s="690"/>
      <c r="AB20" s="904"/>
      <c r="AC20" s="892"/>
      <c r="AD20" s="905"/>
      <c r="AE20" s="906"/>
      <c r="AF20" s="889">
        <v>2480.558</v>
      </c>
      <c r="AG20" s="889">
        <v>3.0000000000000001E-3</v>
      </c>
      <c r="AH20" s="889">
        <v>2480.5610000000001</v>
      </c>
      <c r="AI20" s="94">
        <v>10</v>
      </c>
      <c r="AJ20" s="466"/>
    </row>
    <row r="21" spans="1:37" s="351" customFormat="1" ht="10.5" customHeight="1" x14ac:dyDescent="0.15">
      <c r="A21" s="861"/>
      <c r="B21" s="433" t="s">
        <v>287</v>
      </c>
      <c r="C21" s="101" t="s">
        <v>374</v>
      </c>
      <c r="D21" s="524">
        <v>11</v>
      </c>
      <c r="E21" s="513"/>
      <c r="F21" s="513"/>
      <c r="G21" s="884"/>
      <c r="H21" s="522"/>
      <c r="I21" s="513"/>
      <c r="J21" s="513"/>
      <c r="K21" s="513"/>
      <c r="L21" s="517"/>
      <c r="M21" s="518"/>
      <c r="N21" s="513"/>
      <c r="O21" s="884"/>
      <c r="P21" s="520">
        <v>0.44700000000000001</v>
      </c>
      <c r="Q21" s="513"/>
      <c r="R21" s="513"/>
      <c r="S21" s="513"/>
      <c r="T21" s="517"/>
      <c r="U21" s="513"/>
      <c r="V21" s="517">
        <v>4059.9480555555556</v>
      </c>
      <c r="W21" s="885"/>
      <c r="X21" s="885"/>
      <c r="Y21" s="885">
        <v>15.593</v>
      </c>
      <c r="Z21" s="886">
        <v>4295.5120000000006</v>
      </c>
      <c r="AA21" s="907"/>
      <c r="AB21" s="908"/>
      <c r="AC21" s="518"/>
      <c r="AD21" s="886">
        <v>803.02700000000004</v>
      </c>
      <c r="AE21" s="888">
        <v>902.68700000000001</v>
      </c>
      <c r="AF21" s="513">
        <v>18926.918000000001</v>
      </c>
      <c r="AG21" s="513">
        <v>1721.8240000000001</v>
      </c>
      <c r="AH21" s="513">
        <v>20648.742000000002</v>
      </c>
      <c r="AI21" s="526">
        <v>11</v>
      </c>
      <c r="AJ21" s="466"/>
    </row>
    <row r="22" spans="1:37" s="351" customFormat="1" ht="10.5" customHeight="1" x14ac:dyDescent="0.15">
      <c r="A22" s="861" t="s">
        <v>288</v>
      </c>
      <c r="B22" s="433" t="s">
        <v>289</v>
      </c>
      <c r="C22" s="102" t="s">
        <v>171</v>
      </c>
      <c r="D22" s="260">
        <v>12</v>
      </c>
      <c r="E22" s="889"/>
      <c r="F22" s="889"/>
      <c r="G22" s="890"/>
      <c r="H22" s="891"/>
      <c r="I22" s="889"/>
      <c r="J22" s="889"/>
      <c r="K22" s="889">
        <v>0.51300000000000001</v>
      </c>
      <c r="L22" s="691"/>
      <c r="M22" s="892"/>
      <c r="N22" s="889"/>
      <c r="O22" s="890"/>
      <c r="P22" s="690">
        <v>0.746</v>
      </c>
      <c r="Q22" s="889"/>
      <c r="R22" s="889"/>
      <c r="S22" s="889"/>
      <c r="T22" s="691"/>
      <c r="U22" s="889"/>
      <c r="V22" s="691">
        <v>372.55888888888887</v>
      </c>
      <c r="W22" s="889"/>
      <c r="X22" s="889"/>
      <c r="Y22" s="889">
        <v>62.737000000000002</v>
      </c>
      <c r="Z22" s="893">
        <v>4843.777000000001</v>
      </c>
      <c r="AA22" s="889"/>
      <c r="AB22" s="904"/>
      <c r="AC22" s="892"/>
      <c r="AD22" s="893">
        <v>458.59</v>
      </c>
      <c r="AE22" s="906"/>
      <c r="AF22" s="889">
        <v>6259.8250000000007</v>
      </c>
      <c r="AG22" s="889">
        <v>488.16999999999996</v>
      </c>
      <c r="AH22" s="889">
        <v>6747.9950000000008</v>
      </c>
      <c r="AI22" s="94">
        <v>12</v>
      </c>
      <c r="AJ22" s="466"/>
    </row>
    <row r="23" spans="1:37" s="351" customFormat="1" ht="10.5" customHeight="1" x14ac:dyDescent="0.15">
      <c r="A23" s="861" t="s">
        <v>290</v>
      </c>
      <c r="B23" s="433" t="s">
        <v>208</v>
      </c>
      <c r="C23" s="101" t="s">
        <v>291</v>
      </c>
      <c r="D23" s="524">
        <v>14</v>
      </c>
      <c r="E23" s="513"/>
      <c r="F23" s="513"/>
      <c r="G23" s="884"/>
      <c r="H23" s="522"/>
      <c r="I23" s="513"/>
      <c r="J23" s="513"/>
      <c r="K23" s="513"/>
      <c r="L23" s="517"/>
      <c r="M23" s="518"/>
      <c r="N23" s="513"/>
      <c r="O23" s="884"/>
      <c r="P23" s="520"/>
      <c r="Q23" s="513"/>
      <c r="R23" s="513"/>
      <c r="S23" s="513"/>
      <c r="T23" s="517"/>
      <c r="U23" s="513"/>
      <c r="V23" s="517"/>
      <c r="W23" s="885">
        <v>695.86559999999997</v>
      </c>
      <c r="X23" s="885"/>
      <c r="Y23" s="885"/>
      <c r="Z23" s="886"/>
      <c r="AA23" s="907"/>
      <c r="AB23" s="908"/>
      <c r="AC23" s="518">
        <v>2558.605</v>
      </c>
      <c r="AD23" s="908"/>
      <c r="AE23" s="909"/>
      <c r="AF23" s="513">
        <v>695.86559999999997</v>
      </c>
      <c r="AG23" s="513">
        <v>9210.978000000001</v>
      </c>
      <c r="AH23" s="513">
        <v>9906.8436000000002</v>
      </c>
      <c r="AI23" s="526">
        <v>14</v>
      </c>
      <c r="AJ23" s="466"/>
    </row>
    <row r="24" spans="1:37" s="351" customFormat="1" ht="10.5" customHeight="1" x14ac:dyDescent="0.15">
      <c r="A24" s="861" t="s">
        <v>292</v>
      </c>
      <c r="B24" s="433" t="s">
        <v>293</v>
      </c>
      <c r="C24" s="480" t="s">
        <v>294</v>
      </c>
      <c r="D24" s="260">
        <v>15</v>
      </c>
      <c r="E24" s="889"/>
      <c r="F24" s="889"/>
      <c r="G24" s="890"/>
      <c r="H24" s="891"/>
      <c r="I24" s="889"/>
      <c r="J24" s="889"/>
      <c r="K24" s="889"/>
      <c r="L24" s="691"/>
      <c r="M24" s="892"/>
      <c r="N24" s="889"/>
      <c r="O24" s="890"/>
      <c r="P24" s="690"/>
      <c r="Q24" s="889"/>
      <c r="R24" s="889"/>
      <c r="S24" s="889"/>
      <c r="T24" s="691"/>
      <c r="U24" s="889"/>
      <c r="V24" s="691"/>
      <c r="W24" s="889"/>
      <c r="X24" s="889">
        <v>14477.775969071115</v>
      </c>
      <c r="Y24" s="889">
        <v>269.94728571428573</v>
      </c>
      <c r="Z24" s="893">
        <v>5023.8773120996657</v>
      </c>
      <c r="AA24" s="889"/>
      <c r="AB24" s="890">
        <v>6277.5756000000001</v>
      </c>
      <c r="AC24" s="892"/>
      <c r="AD24" s="904"/>
      <c r="AE24" s="906"/>
      <c r="AF24" s="889">
        <v>26049.176166885067</v>
      </c>
      <c r="AG24" s="889"/>
      <c r="AH24" s="889">
        <v>26049.176166885067</v>
      </c>
      <c r="AI24" s="94">
        <v>15</v>
      </c>
      <c r="AJ24" s="466"/>
    </row>
    <row r="25" spans="1:37" s="351" customFormat="1" ht="10.5" customHeight="1" x14ac:dyDescent="0.15">
      <c r="A25" s="861" t="s">
        <v>295</v>
      </c>
      <c r="B25" s="433" t="s">
        <v>296</v>
      </c>
      <c r="C25" s="101" t="s">
        <v>466</v>
      </c>
      <c r="D25" s="524">
        <v>16</v>
      </c>
      <c r="E25" s="513"/>
      <c r="F25" s="513"/>
      <c r="G25" s="884"/>
      <c r="H25" s="522"/>
      <c r="I25" s="513"/>
      <c r="J25" s="513"/>
      <c r="K25" s="513"/>
      <c r="L25" s="517"/>
      <c r="M25" s="518"/>
      <c r="N25" s="513"/>
      <c r="O25" s="884"/>
      <c r="P25" s="520">
        <v>3.9449999999999998</v>
      </c>
      <c r="Q25" s="513"/>
      <c r="R25" s="513"/>
      <c r="S25" s="513"/>
      <c r="T25" s="517"/>
      <c r="U25" s="513"/>
      <c r="V25" s="517">
        <v>682.59194444444449</v>
      </c>
      <c r="W25" s="885"/>
      <c r="X25" s="885"/>
      <c r="Y25" s="910"/>
      <c r="Z25" s="886">
        <v>539.75649999999996</v>
      </c>
      <c r="AA25" s="885"/>
      <c r="AB25" s="887">
        <v>11.127600000000001</v>
      </c>
      <c r="AC25" s="518">
        <v>0.44444444444444448</v>
      </c>
      <c r="AD25" s="887">
        <v>4.1890000000000001</v>
      </c>
      <c r="AE25" s="888">
        <v>641.33399999999995</v>
      </c>
      <c r="AF25" s="513">
        <v>3008.2150999999999</v>
      </c>
      <c r="AG25" s="513">
        <v>811.44699999999989</v>
      </c>
      <c r="AH25" s="513">
        <v>3819.6620999999996</v>
      </c>
      <c r="AI25" s="526">
        <v>16</v>
      </c>
      <c r="AJ25" s="466"/>
    </row>
    <row r="26" spans="1:37" s="351" customFormat="1" ht="10.5" customHeight="1" x14ac:dyDescent="0.15">
      <c r="A26" s="861" t="s">
        <v>297</v>
      </c>
      <c r="B26" s="433"/>
      <c r="C26" s="102" t="s">
        <v>298</v>
      </c>
      <c r="D26" s="260">
        <v>19</v>
      </c>
      <c r="E26" s="889"/>
      <c r="F26" s="889"/>
      <c r="G26" s="890"/>
      <c r="H26" s="891"/>
      <c r="I26" s="889"/>
      <c r="J26" s="889"/>
      <c r="K26" s="889"/>
      <c r="L26" s="691"/>
      <c r="M26" s="892"/>
      <c r="N26" s="889">
        <v>2.2828288935089272E-3</v>
      </c>
      <c r="O26" s="890"/>
      <c r="P26" s="690">
        <v>1.1018652609350014E-4</v>
      </c>
      <c r="Q26" s="889"/>
      <c r="R26" s="889"/>
      <c r="S26" s="889">
        <v>5.9960966529657345</v>
      </c>
      <c r="T26" s="895">
        <v>4.9235359940320777E-3</v>
      </c>
      <c r="U26" s="889"/>
      <c r="V26" s="691">
        <v>3.9637188208616773E-2</v>
      </c>
      <c r="W26" s="889"/>
      <c r="X26" s="889"/>
      <c r="Y26" s="903"/>
      <c r="Z26" s="893">
        <v>7.2020417139447949E-3</v>
      </c>
      <c r="AA26" s="911"/>
      <c r="AB26" s="904"/>
      <c r="AC26" s="892">
        <v>38.983310000000074</v>
      </c>
      <c r="AD26" s="904"/>
      <c r="AE26" s="906"/>
      <c r="AF26" s="889">
        <v>0.14989591926496518</v>
      </c>
      <c r="AG26" s="889">
        <v>383.88214149651151</v>
      </c>
      <c r="AH26" s="889">
        <v>384.03203741577647</v>
      </c>
      <c r="AI26" s="94">
        <v>19</v>
      </c>
      <c r="AJ26" s="466"/>
    </row>
    <row r="27" spans="1:37" s="351" customFormat="1" ht="10.5" customHeight="1" x14ac:dyDescent="0.15">
      <c r="A27" s="861" t="s">
        <v>299</v>
      </c>
      <c r="B27" s="434"/>
      <c r="C27" s="435" t="s">
        <v>300</v>
      </c>
      <c r="D27" s="540">
        <v>20</v>
      </c>
      <c r="E27" s="541"/>
      <c r="F27" s="541"/>
      <c r="G27" s="542"/>
      <c r="H27" s="543"/>
      <c r="I27" s="541"/>
      <c r="J27" s="541"/>
      <c r="K27" s="541">
        <v>0.51300000000000001</v>
      </c>
      <c r="L27" s="544"/>
      <c r="M27" s="541"/>
      <c r="N27" s="541">
        <v>2.2828288935089272E-3</v>
      </c>
      <c r="O27" s="542"/>
      <c r="P27" s="545">
        <v>5.1381101865260934</v>
      </c>
      <c r="Q27" s="541"/>
      <c r="R27" s="541"/>
      <c r="S27" s="541">
        <v>5.9960966529657345</v>
      </c>
      <c r="T27" s="544">
        <v>4.9235359940320777E-3</v>
      </c>
      <c r="U27" s="541"/>
      <c r="V27" s="544">
        <v>5332.5915816326533</v>
      </c>
      <c r="W27" s="912">
        <v>695.86559999999997</v>
      </c>
      <c r="X27" s="912">
        <v>14477.775969071115</v>
      </c>
      <c r="Y27" s="912">
        <v>348.27728571428571</v>
      </c>
      <c r="Z27" s="913">
        <v>16400.657014141379</v>
      </c>
      <c r="AA27" s="912"/>
      <c r="AB27" s="914">
        <v>6288.7031999999999</v>
      </c>
      <c r="AC27" s="547">
        <v>2598.0327544444444</v>
      </c>
      <c r="AD27" s="914">
        <v>1265.806</v>
      </c>
      <c r="AE27" s="915">
        <v>1544.021</v>
      </c>
      <c r="AF27" s="541">
        <v>57420.707762804333</v>
      </c>
      <c r="AG27" s="541">
        <v>12616.304141496514</v>
      </c>
      <c r="AH27" s="541">
        <v>70037.011904300845</v>
      </c>
      <c r="AI27" s="548">
        <v>20</v>
      </c>
      <c r="AJ27" s="466"/>
    </row>
    <row r="28" spans="1:37" s="351" customFormat="1" ht="10.5" customHeight="1" x14ac:dyDescent="0.15">
      <c r="A28" s="861" t="s">
        <v>301</v>
      </c>
      <c r="B28" s="432"/>
      <c r="C28" s="101" t="s">
        <v>431</v>
      </c>
      <c r="D28" s="260">
        <v>23</v>
      </c>
      <c r="E28" s="889"/>
      <c r="F28" s="889"/>
      <c r="G28" s="890"/>
      <c r="H28" s="891"/>
      <c r="I28" s="889"/>
      <c r="J28" s="889"/>
      <c r="K28" s="889"/>
      <c r="L28" s="691"/>
      <c r="M28" s="892"/>
      <c r="N28" s="889"/>
      <c r="O28" s="890"/>
      <c r="P28" s="690"/>
      <c r="Q28" s="889"/>
      <c r="R28" s="889"/>
      <c r="S28" s="889"/>
      <c r="T28" s="691"/>
      <c r="U28" s="889"/>
      <c r="V28" s="691"/>
      <c r="W28" s="903"/>
      <c r="X28" s="903"/>
      <c r="Y28" s="903"/>
      <c r="Z28" s="893"/>
      <c r="AA28" s="690"/>
      <c r="AB28" s="904"/>
      <c r="AC28" s="892">
        <v>276.91000000000003</v>
      </c>
      <c r="AD28" s="904"/>
      <c r="AE28" s="906"/>
      <c r="AF28" s="889"/>
      <c r="AG28" s="889">
        <v>996.87600000000009</v>
      </c>
      <c r="AH28" s="889">
        <v>996.87600000000009</v>
      </c>
      <c r="AI28" s="94">
        <v>23</v>
      </c>
      <c r="AJ28" s="466"/>
    </row>
    <row r="29" spans="1:37" s="351" customFormat="1" ht="10.5" customHeight="1" x14ac:dyDescent="0.15">
      <c r="A29" s="861" t="s">
        <v>302</v>
      </c>
      <c r="B29" s="433" t="s">
        <v>287</v>
      </c>
      <c r="C29" s="101" t="s">
        <v>374</v>
      </c>
      <c r="D29" s="524">
        <v>24</v>
      </c>
      <c r="E29" s="513"/>
      <c r="F29" s="513"/>
      <c r="G29" s="884"/>
      <c r="H29" s="522"/>
      <c r="I29" s="513"/>
      <c r="J29" s="513"/>
      <c r="K29" s="513"/>
      <c r="L29" s="517"/>
      <c r="M29" s="518"/>
      <c r="N29" s="513"/>
      <c r="O29" s="884"/>
      <c r="P29" s="520"/>
      <c r="Q29" s="513"/>
      <c r="R29" s="513"/>
      <c r="S29" s="513"/>
      <c r="T29" s="517"/>
      <c r="U29" s="513"/>
      <c r="V29" s="517"/>
      <c r="W29" s="910"/>
      <c r="X29" s="910"/>
      <c r="Y29" s="910"/>
      <c r="Z29" s="886"/>
      <c r="AA29" s="907"/>
      <c r="AB29" s="908"/>
      <c r="AC29" s="518">
        <v>1658.336</v>
      </c>
      <c r="AD29" s="887">
        <v>10095.9192</v>
      </c>
      <c r="AE29" s="909"/>
      <c r="AF29" s="513"/>
      <c r="AG29" s="513">
        <v>16065.928800000002</v>
      </c>
      <c r="AH29" s="513">
        <v>16065.928800000002</v>
      </c>
      <c r="AI29" s="526">
        <v>24</v>
      </c>
      <c r="AJ29" s="466"/>
    </row>
    <row r="30" spans="1:37" s="351" customFormat="1" ht="10.5" customHeight="1" x14ac:dyDescent="0.15">
      <c r="A30" s="861" t="s">
        <v>290</v>
      </c>
      <c r="B30" s="433" t="s">
        <v>289</v>
      </c>
      <c r="C30" s="102" t="s">
        <v>172</v>
      </c>
      <c r="D30" s="260">
        <v>25</v>
      </c>
      <c r="E30" s="889"/>
      <c r="F30" s="889"/>
      <c r="G30" s="890"/>
      <c r="H30" s="891"/>
      <c r="I30" s="889"/>
      <c r="J30" s="889"/>
      <c r="K30" s="889"/>
      <c r="L30" s="691"/>
      <c r="M30" s="892"/>
      <c r="N30" s="889"/>
      <c r="O30" s="890"/>
      <c r="P30" s="690"/>
      <c r="Q30" s="889"/>
      <c r="R30" s="889"/>
      <c r="S30" s="889"/>
      <c r="T30" s="691"/>
      <c r="U30" s="889"/>
      <c r="V30" s="691"/>
      <c r="W30" s="903"/>
      <c r="X30" s="903"/>
      <c r="Y30" s="903"/>
      <c r="Z30" s="893"/>
      <c r="AA30" s="690"/>
      <c r="AB30" s="904"/>
      <c r="AC30" s="892">
        <v>847.822</v>
      </c>
      <c r="AD30" s="904"/>
      <c r="AE30" s="906"/>
      <c r="AF30" s="889"/>
      <c r="AG30" s="889">
        <v>3052.1592000000001</v>
      </c>
      <c r="AH30" s="889">
        <v>3052.1592000000001</v>
      </c>
      <c r="AI30" s="94">
        <v>25</v>
      </c>
      <c r="AJ30" s="466"/>
    </row>
    <row r="31" spans="1:37" s="351" customFormat="1" ht="10.5" customHeight="1" x14ac:dyDescent="0.15">
      <c r="A31" s="861" t="s">
        <v>303</v>
      </c>
      <c r="B31" s="433" t="s">
        <v>208</v>
      </c>
      <c r="C31" s="101" t="s">
        <v>291</v>
      </c>
      <c r="D31" s="524">
        <v>27</v>
      </c>
      <c r="E31" s="513"/>
      <c r="F31" s="513"/>
      <c r="G31" s="884"/>
      <c r="H31" s="522"/>
      <c r="I31" s="513"/>
      <c r="J31" s="513"/>
      <c r="K31" s="513"/>
      <c r="L31" s="517"/>
      <c r="M31" s="518"/>
      <c r="N31" s="513"/>
      <c r="O31" s="884"/>
      <c r="P31" s="520"/>
      <c r="Q31" s="513"/>
      <c r="R31" s="513"/>
      <c r="S31" s="513"/>
      <c r="T31" s="517"/>
      <c r="U31" s="513"/>
      <c r="V31" s="517"/>
      <c r="W31" s="910"/>
      <c r="X31" s="910"/>
      <c r="Y31" s="910"/>
      <c r="Z31" s="886"/>
      <c r="AA31" s="907"/>
      <c r="AB31" s="908"/>
      <c r="AC31" s="518">
        <v>2185.6779999999999</v>
      </c>
      <c r="AD31" s="908"/>
      <c r="AE31" s="909"/>
      <c r="AF31" s="513"/>
      <c r="AG31" s="513">
        <v>7868.4407999999994</v>
      </c>
      <c r="AH31" s="513">
        <v>7868.4407999999994</v>
      </c>
      <c r="AI31" s="526">
        <v>27</v>
      </c>
      <c r="AJ31" s="466"/>
    </row>
    <row r="32" spans="1:37" s="351" customFormat="1" ht="10.5" customHeight="1" x14ac:dyDescent="0.15">
      <c r="A32" s="861" t="s">
        <v>295</v>
      </c>
      <c r="B32" s="433" t="s">
        <v>304</v>
      </c>
      <c r="C32" s="480" t="s">
        <v>294</v>
      </c>
      <c r="D32" s="260">
        <v>28</v>
      </c>
      <c r="E32" s="889"/>
      <c r="F32" s="889"/>
      <c r="G32" s="890"/>
      <c r="H32" s="891"/>
      <c r="I32" s="889"/>
      <c r="J32" s="889"/>
      <c r="K32" s="889"/>
      <c r="L32" s="691"/>
      <c r="M32" s="892"/>
      <c r="N32" s="889"/>
      <c r="O32" s="890"/>
      <c r="P32" s="690"/>
      <c r="Q32" s="889"/>
      <c r="R32" s="889"/>
      <c r="S32" s="889"/>
      <c r="T32" s="691"/>
      <c r="U32" s="889"/>
      <c r="V32" s="691"/>
      <c r="W32" s="903"/>
      <c r="X32" s="903"/>
      <c r="Y32" s="903"/>
      <c r="Z32" s="893"/>
      <c r="AA32" s="690"/>
      <c r="AB32" s="904"/>
      <c r="AC32" s="892">
        <v>6376.6311898530876</v>
      </c>
      <c r="AD32" s="889">
        <v>84.318613200000001</v>
      </c>
      <c r="AE32" s="906"/>
      <c r="AF32" s="889"/>
      <c r="AG32" s="889">
        <v>23040.190896671116</v>
      </c>
      <c r="AH32" s="889">
        <v>23040.190896671116</v>
      </c>
      <c r="AI32" s="94">
        <v>28</v>
      </c>
      <c r="AJ32" s="466"/>
    </row>
    <row r="33" spans="1:38" s="351" customFormat="1" ht="10.5" customHeight="1" x14ac:dyDescent="0.15">
      <c r="A33" s="861" t="s">
        <v>305</v>
      </c>
      <c r="B33" s="433" t="s">
        <v>306</v>
      </c>
      <c r="C33" s="101" t="s">
        <v>36</v>
      </c>
      <c r="D33" s="524">
        <v>29</v>
      </c>
      <c r="E33" s="513"/>
      <c r="F33" s="513"/>
      <c r="G33" s="884"/>
      <c r="H33" s="522"/>
      <c r="I33" s="513"/>
      <c r="J33" s="513"/>
      <c r="K33" s="513"/>
      <c r="L33" s="517"/>
      <c r="M33" s="518"/>
      <c r="N33" s="513"/>
      <c r="O33" s="884"/>
      <c r="P33" s="520"/>
      <c r="Q33" s="513"/>
      <c r="R33" s="513"/>
      <c r="S33" s="513"/>
      <c r="T33" s="517"/>
      <c r="U33" s="513"/>
      <c r="V33" s="517"/>
      <c r="W33" s="910"/>
      <c r="X33" s="910"/>
      <c r="Y33" s="910"/>
      <c r="Z33" s="886"/>
      <c r="AA33" s="907"/>
      <c r="AB33" s="908"/>
      <c r="AC33" s="518"/>
      <c r="AD33" s="887">
        <v>3237.1415999999999</v>
      </c>
      <c r="AE33" s="909"/>
      <c r="AF33" s="513"/>
      <c r="AG33" s="513">
        <v>3237.1415999999999</v>
      </c>
      <c r="AH33" s="513">
        <v>3237.1415999999999</v>
      </c>
      <c r="AI33" s="526">
        <v>29</v>
      </c>
      <c r="AJ33" s="466"/>
    </row>
    <row r="34" spans="1:38" s="351" customFormat="1" ht="10.5" customHeight="1" x14ac:dyDescent="0.15">
      <c r="A34" s="861" t="s">
        <v>290</v>
      </c>
      <c r="B34" s="433"/>
      <c r="C34" s="424" t="s">
        <v>298</v>
      </c>
      <c r="D34" s="260">
        <v>32</v>
      </c>
      <c r="E34" s="889"/>
      <c r="F34" s="889"/>
      <c r="G34" s="890"/>
      <c r="H34" s="891"/>
      <c r="I34" s="889"/>
      <c r="J34" s="889"/>
      <c r="K34" s="889"/>
      <c r="L34" s="691"/>
      <c r="M34" s="892"/>
      <c r="N34" s="889"/>
      <c r="O34" s="890"/>
      <c r="P34" s="690"/>
      <c r="Q34" s="889"/>
      <c r="R34" s="889"/>
      <c r="S34" s="889">
        <v>5.9960966529657345</v>
      </c>
      <c r="T34" s="691"/>
      <c r="U34" s="889"/>
      <c r="V34" s="691"/>
      <c r="W34" s="903"/>
      <c r="X34" s="903"/>
      <c r="Y34" s="903"/>
      <c r="Z34" s="893"/>
      <c r="AA34" s="690"/>
      <c r="AB34" s="904"/>
      <c r="AC34" s="892">
        <v>4.5999999999999999E-2</v>
      </c>
      <c r="AD34" s="904"/>
      <c r="AE34" s="906"/>
      <c r="AF34" s="889"/>
      <c r="AG34" s="889">
        <v>243.37927243759611</v>
      </c>
      <c r="AH34" s="889">
        <v>243.37927243759611</v>
      </c>
      <c r="AI34" s="94">
        <v>32</v>
      </c>
      <c r="AJ34" s="466"/>
    </row>
    <row r="35" spans="1:38" s="351" customFormat="1" ht="10.5" customHeight="1" x14ac:dyDescent="0.15">
      <c r="A35" s="861" t="s">
        <v>292</v>
      </c>
      <c r="B35" s="434"/>
      <c r="C35" s="427" t="s">
        <v>307</v>
      </c>
      <c r="D35" s="540">
        <v>33</v>
      </c>
      <c r="E35" s="541"/>
      <c r="F35" s="541"/>
      <c r="G35" s="541"/>
      <c r="H35" s="543"/>
      <c r="I35" s="541"/>
      <c r="J35" s="541"/>
      <c r="K35" s="541"/>
      <c r="L35" s="544"/>
      <c r="M35" s="547"/>
      <c r="N35" s="541"/>
      <c r="O35" s="542"/>
      <c r="P35" s="545"/>
      <c r="Q35" s="541"/>
      <c r="R35" s="541"/>
      <c r="S35" s="541">
        <v>5.9960966529657345</v>
      </c>
      <c r="T35" s="544"/>
      <c r="U35" s="541"/>
      <c r="V35" s="544"/>
      <c r="W35" s="916"/>
      <c r="X35" s="916"/>
      <c r="Y35" s="916"/>
      <c r="Z35" s="913"/>
      <c r="AA35" s="917"/>
      <c r="AB35" s="918"/>
      <c r="AC35" s="547">
        <v>11345.423189853087</v>
      </c>
      <c r="AD35" s="914">
        <v>13417.3794132</v>
      </c>
      <c r="AE35" s="919"/>
      <c r="AF35" s="541"/>
      <c r="AG35" s="541">
        <v>54504.116569108708</v>
      </c>
      <c r="AH35" s="541">
        <v>54504.116569108708</v>
      </c>
      <c r="AI35" s="548">
        <v>33</v>
      </c>
      <c r="AJ35" s="466"/>
    </row>
    <row r="36" spans="1:38" s="351" customFormat="1" ht="10.5" customHeight="1" x14ac:dyDescent="0.15">
      <c r="A36" s="861" t="s">
        <v>308</v>
      </c>
      <c r="B36" s="433" t="s">
        <v>216</v>
      </c>
      <c r="C36" s="424" t="s">
        <v>414</v>
      </c>
      <c r="D36" s="260">
        <v>35</v>
      </c>
      <c r="E36" s="889"/>
      <c r="F36" s="889"/>
      <c r="G36" s="889"/>
      <c r="H36" s="891"/>
      <c r="I36" s="889"/>
      <c r="J36" s="889"/>
      <c r="K36" s="889"/>
      <c r="L36" s="889"/>
      <c r="M36" s="920"/>
      <c r="N36" s="921"/>
      <c r="O36" s="890"/>
      <c r="P36" s="921"/>
      <c r="Q36" s="889"/>
      <c r="R36" s="889"/>
      <c r="S36" s="889"/>
      <c r="T36" s="691"/>
      <c r="U36" s="889"/>
      <c r="V36" s="691"/>
      <c r="W36" s="903"/>
      <c r="X36" s="903"/>
      <c r="Y36" s="903"/>
      <c r="Z36" s="893"/>
      <c r="AA36" s="690"/>
      <c r="AB36" s="904"/>
      <c r="AC36" s="892"/>
      <c r="AD36" s="904"/>
      <c r="AE36" s="906"/>
      <c r="AF36" s="889"/>
      <c r="AG36" s="889"/>
      <c r="AH36" s="889"/>
      <c r="AI36" s="94">
        <v>35</v>
      </c>
      <c r="AJ36" s="466"/>
    </row>
    <row r="37" spans="1:38" s="351" customFormat="1" ht="10.5" customHeight="1" x14ac:dyDescent="0.15">
      <c r="A37" s="861" t="s">
        <v>309</v>
      </c>
      <c r="B37" s="433" t="s">
        <v>310</v>
      </c>
      <c r="C37" s="424" t="s">
        <v>311</v>
      </c>
      <c r="D37" s="524">
        <v>36</v>
      </c>
      <c r="E37" s="513"/>
      <c r="F37" s="513"/>
      <c r="G37" s="884"/>
      <c r="H37" s="522"/>
      <c r="I37" s="513"/>
      <c r="J37" s="513"/>
      <c r="K37" s="513"/>
      <c r="L37" s="517"/>
      <c r="M37" s="549"/>
      <c r="N37" s="520"/>
      <c r="O37" s="884"/>
      <c r="P37" s="520"/>
      <c r="Q37" s="513"/>
      <c r="R37" s="513"/>
      <c r="S37" s="513"/>
      <c r="T37" s="517"/>
      <c r="U37" s="513"/>
      <c r="V37" s="517"/>
      <c r="W37" s="910"/>
      <c r="X37" s="910"/>
      <c r="Y37" s="910"/>
      <c r="Z37" s="886"/>
      <c r="AA37" s="907"/>
      <c r="AB37" s="908"/>
      <c r="AC37" s="518">
        <v>213.48643585308781</v>
      </c>
      <c r="AD37" s="908"/>
      <c r="AE37" s="909"/>
      <c r="AF37" s="513"/>
      <c r="AG37" s="513">
        <v>768.55116907111619</v>
      </c>
      <c r="AH37" s="513">
        <v>768.55116907111619</v>
      </c>
      <c r="AI37" s="526">
        <v>36</v>
      </c>
      <c r="AJ37" s="466"/>
    </row>
    <row r="38" spans="1:38" s="351" customFormat="1" ht="10.5" customHeight="1" x14ac:dyDescent="0.15">
      <c r="A38" s="861" t="s">
        <v>303</v>
      </c>
      <c r="B38" s="433" t="s">
        <v>312</v>
      </c>
      <c r="C38" s="424" t="s">
        <v>313</v>
      </c>
      <c r="D38" s="260">
        <v>37</v>
      </c>
      <c r="E38" s="889"/>
      <c r="F38" s="889"/>
      <c r="G38" s="889"/>
      <c r="H38" s="891"/>
      <c r="I38" s="889"/>
      <c r="J38" s="889"/>
      <c r="K38" s="889"/>
      <c r="L38" s="889"/>
      <c r="M38" s="920"/>
      <c r="N38" s="690"/>
      <c r="O38" s="890"/>
      <c r="P38" s="690"/>
      <c r="Q38" s="889"/>
      <c r="R38" s="889"/>
      <c r="S38" s="889"/>
      <c r="T38" s="691"/>
      <c r="U38" s="889"/>
      <c r="V38" s="691">
        <v>0.29222222222222222</v>
      </c>
      <c r="W38" s="903"/>
      <c r="X38" s="903"/>
      <c r="Y38" s="903"/>
      <c r="Z38" s="893"/>
      <c r="AA38" s="690"/>
      <c r="AB38" s="904"/>
      <c r="AC38" s="892">
        <v>1E-3</v>
      </c>
      <c r="AD38" s="890">
        <v>0.20699999999999999</v>
      </c>
      <c r="AE38" s="906"/>
      <c r="AF38" s="889">
        <v>1.0640000000000001</v>
      </c>
      <c r="AG38" s="889">
        <v>0.21059999999999998</v>
      </c>
      <c r="AH38" s="889">
        <v>1.2746</v>
      </c>
      <c r="AI38" s="94">
        <v>37</v>
      </c>
      <c r="AJ38" s="466"/>
    </row>
    <row r="39" spans="1:38" s="351" customFormat="1" ht="10.5" customHeight="1" x14ac:dyDescent="0.15">
      <c r="A39" s="861"/>
      <c r="B39" s="433" t="s">
        <v>37</v>
      </c>
      <c r="C39" s="424" t="s">
        <v>298</v>
      </c>
      <c r="D39" s="524">
        <v>39</v>
      </c>
      <c r="E39" s="513"/>
      <c r="F39" s="513"/>
      <c r="G39" s="513"/>
      <c r="H39" s="522"/>
      <c r="I39" s="513"/>
      <c r="J39" s="513"/>
      <c r="K39" s="513"/>
      <c r="L39" s="513"/>
      <c r="M39" s="549"/>
      <c r="N39" s="554"/>
      <c r="O39" s="884"/>
      <c r="P39" s="520"/>
      <c r="Q39" s="513"/>
      <c r="R39" s="513"/>
      <c r="S39" s="513"/>
      <c r="T39" s="517"/>
      <c r="U39" s="513"/>
      <c r="V39" s="517">
        <v>315.68813471104045</v>
      </c>
      <c r="W39" s="910"/>
      <c r="X39" s="910"/>
      <c r="Y39" s="910"/>
      <c r="Z39" s="886"/>
      <c r="AA39" s="907"/>
      <c r="AB39" s="908"/>
      <c r="AC39" s="518">
        <v>22.034841</v>
      </c>
      <c r="AD39" s="887">
        <v>84.318613200000001</v>
      </c>
      <c r="AE39" s="909"/>
      <c r="AF39" s="513">
        <v>1136.4772849597457</v>
      </c>
      <c r="AG39" s="554">
        <v>163.6440408</v>
      </c>
      <c r="AH39" s="513">
        <v>1300.1213257597458</v>
      </c>
      <c r="AI39" s="526">
        <v>39</v>
      </c>
      <c r="AJ39" s="466"/>
    </row>
    <row r="40" spans="1:38" s="351" customFormat="1" ht="10.5" customHeight="1" x14ac:dyDescent="0.15">
      <c r="A40" s="1113"/>
      <c r="B40" s="433" t="s">
        <v>314</v>
      </c>
      <c r="C40" s="427" t="s">
        <v>315</v>
      </c>
      <c r="D40" s="555">
        <v>40</v>
      </c>
      <c r="E40" s="922"/>
      <c r="F40" s="241"/>
      <c r="G40" s="96"/>
      <c r="H40" s="106"/>
      <c r="I40" s="96"/>
      <c r="J40" s="96"/>
      <c r="K40" s="96"/>
      <c r="L40" s="96"/>
      <c r="M40" s="98"/>
      <c r="N40" s="923"/>
      <c r="O40" s="175"/>
      <c r="P40" s="241"/>
      <c r="Q40" s="96"/>
      <c r="R40" s="96"/>
      <c r="S40" s="96"/>
      <c r="T40" s="97"/>
      <c r="U40" s="96"/>
      <c r="V40" s="97">
        <v>315.983690266596</v>
      </c>
      <c r="W40" s="924"/>
      <c r="X40" s="924"/>
      <c r="Y40" s="924"/>
      <c r="Z40" s="99"/>
      <c r="AA40" s="241"/>
      <c r="AB40" s="925"/>
      <c r="AC40" s="98">
        <v>235.52227685308782</v>
      </c>
      <c r="AD40" s="175">
        <v>84.525613199999995</v>
      </c>
      <c r="AE40" s="926"/>
      <c r="AF40" s="96">
        <v>1137.5412849597458</v>
      </c>
      <c r="AG40" s="889">
        <v>932.40580987111616</v>
      </c>
      <c r="AH40" s="96">
        <v>2069.9470948308617</v>
      </c>
      <c r="AI40" s="100">
        <v>40</v>
      </c>
      <c r="AJ40" s="466"/>
    </row>
    <row r="41" spans="1:38" s="351" customFormat="1" ht="10.5" customHeight="1" thickBot="1" x14ac:dyDescent="0.2">
      <c r="A41" s="1114"/>
      <c r="B41" s="663"/>
      <c r="C41" s="424" t="s">
        <v>316</v>
      </c>
      <c r="D41" s="524">
        <v>41</v>
      </c>
      <c r="E41" s="541"/>
      <c r="F41" s="541"/>
      <c r="G41" s="542"/>
      <c r="H41" s="543"/>
      <c r="I41" s="541"/>
      <c r="J41" s="541"/>
      <c r="K41" s="541"/>
      <c r="L41" s="544"/>
      <c r="M41" s="547"/>
      <c r="N41" s="541"/>
      <c r="O41" s="542"/>
      <c r="P41" s="545"/>
      <c r="Q41" s="541"/>
      <c r="R41" s="541"/>
      <c r="S41" s="541"/>
      <c r="T41" s="544"/>
      <c r="U41" s="541"/>
      <c r="V41" s="544">
        <v>21.229721736852483</v>
      </c>
      <c r="W41" s="916"/>
      <c r="X41" s="916"/>
      <c r="Y41" s="912">
        <v>4.3259999999999996</v>
      </c>
      <c r="Z41" s="913"/>
      <c r="AA41" s="912"/>
      <c r="AB41" s="918"/>
      <c r="AC41" s="547">
        <v>611.07611430121676</v>
      </c>
      <c r="AD41" s="914">
        <v>1818.5868</v>
      </c>
      <c r="AE41" s="919"/>
      <c r="AF41" s="541">
        <v>80.752998252668931</v>
      </c>
      <c r="AG41" s="541">
        <v>4018.4608114843804</v>
      </c>
      <c r="AH41" s="513">
        <v>4099.2138097370498</v>
      </c>
      <c r="AI41" s="526">
        <v>41</v>
      </c>
      <c r="AJ41" s="466"/>
    </row>
    <row r="42" spans="1:38" s="351" customFormat="1" ht="10.5" customHeight="1" x14ac:dyDescent="0.15">
      <c r="A42" s="103"/>
      <c r="B42" s="93"/>
      <c r="C42" s="436" t="s">
        <v>317</v>
      </c>
      <c r="D42" s="564">
        <v>42</v>
      </c>
      <c r="E42" s="96">
        <v>1.0999999999999999E-2</v>
      </c>
      <c r="F42" s="96"/>
      <c r="G42" s="175">
        <v>15.480999999999998</v>
      </c>
      <c r="H42" s="106"/>
      <c r="I42" s="96"/>
      <c r="J42" s="96">
        <v>32.445700000000002</v>
      </c>
      <c r="K42" s="96">
        <v>97.176059999999993</v>
      </c>
      <c r="L42" s="97"/>
      <c r="M42" s="96">
        <v>370.97159882032651</v>
      </c>
      <c r="N42" s="96">
        <v>791.86072967407495</v>
      </c>
      <c r="O42" s="175">
        <v>5.0196000000000005</v>
      </c>
      <c r="P42" s="241">
        <v>291.91888981347392</v>
      </c>
      <c r="Q42" s="96">
        <v>7.9000000000000001E-2</v>
      </c>
      <c r="R42" s="96"/>
      <c r="S42" s="96">
        <v>12.964036635136429</v>
      </c>
      <c r="T42" s="97">
        <v>47.977530022875293</v>
      </c>
      <c r="U42" s="96">
        <v>2.9880000000000004</v>
      </c>
      <c r="V42" s="97">
        <v>13780.482616908535</v>
      </c>
      <c r="W42" s="927"/>
      <c r="X42" s="927"/>
      <c r="Y42" s="96">
        <v>86.678210000000007</v>
      </c>
      <c r="Z42" s="99">
        <v>20697.02232352634</v>
      </c>
      <c r="AA42" s="96">
        <v>1651.8736602174974</v>
      </c>
      <c r="AB42" s="175">
        <v>873.76595744680856</v>
      </c>
      <c r="AC42" s="98">
        <v>11419.932007777777</v>
      </c>
      <c r="AD42" s="175">
        <v>10248.460999999999</v>
      </c>
      <c r="AE42" s="106">
        <v>2259.9850000000001</v>
      </c>
      <c r="AF42" s="96">
        <v>76141.502793541353</v>
      </c>
      <c r="AG42" s="889">
        <v>122126.84339459936</v>
      </c>
      <c r="AH42" s="96">
        <v>198268.34618814071</v>
      </c>
      <c r="AI42" s="928">
        <v>42</v>
      </c>
      <c r="AJ42" s="466"/>
      <c r="AK42" s="466"/>
      <c r="AL42" s="466"/>
    </row>
    <row r="43" spans="1:38" s="351" customFormat="1" ht="10.5" customHeight="1" x14ac:dyDescent="0.15">
      <c r="A43" s="103"/>
      <c r="B43" s="93"/>
      <c r="C43" s="397" t="s">
        <v>318</v>
      </c>
      <c r="D43" s="524">
        <v>43</v>
      </c>
      <c r="E43" s="567"/>
      <c r="F43" s="567"/>
      <c r="G43" s="568"/>
      <c r="H43" s="569"/>
      <c r="I43" s="567"/>
      <c r="J43" s="567"/>
      <c r="K43" s="567">
        <v>15.553360000000001</v>
      </c>
      <c r="L43" s="567"/>
      <c r="M43" s="570"/>
      <c r="N43" s="567"/>
      <c r="O43" s="568"/>
      <c r="P43" s="571">
        <v>2E-3</v>
      </c>
      <c r="Q43" s="567"/>
      <c r="R43" s="567"/>
      <c r="S43" s="567">
        <v>0.01</v>
      </c>
      <c r="T43" s="572">
        <v>1.0999999999999999E-2</v>
      </c>
      <c r="U43" s="567">
        <v>0.54300000000000004</v>
      </c>
      <c r="V43" s="572">
        <v>7.1633333333333331</v>
      </c>
      <c r="W43" s="929"/>
      <c r="X43" s="929"/>
      <c r="Y43" s="929"/>
      <c r="Z43" s="930">
        <v>54.235999999999997</v>
      </c>
      <c r="AA43" s="931"/>
      <c r="AB43" s="932"/>
      <c r="AC43" s="570"/>
      <c r="AD43" s="932"/>
      <c r="AE43" s="933"/>
      <c r="AF43" s="570">
        <v>429.09129408000001</v>
      </c>
      <c r="AG43" s="608">
        <v>3378.5861802109075</v>
      </c>
      <c r="AH43" s="574">
        <v>3807.6774742909074</v>
      </c>
      <c r="AI43" s="526">
        <v>43</v>
      </c>
      <c r="AJ43" s="466"/>
    </row>
    <row r="44" spans="1:38" s="351" customFormat="1" ht="10.5" customHeight="1" thickBot="1" x14ac:dyDescent="0.2">
      <c r="A44" s="104"/>
      <c r="B44" s="105"/>
      <c r="C44" s="437" t="s">
        <v>319</v>
      </c>
      <c r="D44" s="575">
        <v>44</v>
      </c>
      <c r="E44" s="889"/>
      <c r="F44" s="889"/>
      <c r="G44" s="889"/>
      <c r="H44" s="934"/>
      <c r="I44" s="889"/>
      <c r="J44" s="889"/>
      <c r="K44" s="889"/>
      <c r="L44" s="691"/>
      <c r="M44" s="889"/>
      <c r="N44" s="889"/>
      <c r="O44" s="890"/>
      <c r="P44" s="690"/>
      <c r="Q44" s="889"/>
      <c r="R44" s="889"/>
      <c r="S44" s="889"/>
      <c r="T44" s="691"/>
      <c r="U44" s="889"/>
      <c r="V44" s="691"/>
      <c r="W44" s="903"/>
      <c r="X44" s="935"/>
      <c r="Y44" s="903"/>
      <c r="Z44" s="936"/>
      <c r="AA44" s="690"/>
      <c r="AB44" s="904"/>
      <c r="AC44" s="892"/>
      <c r="AD44" s="890">
        <v>516.10200000000259</v>
      </c>
      <c r="AE44" s="906"/>
      <c r="AF44" s="937"/>
      <c r="AG44" s="889">
        <v>516.10200000000259</v>
      </c>
      <c r="AH44" s="889">
        <v>516.10200000000259</v>
      </c>
      <c r="AI44" s="938">
        <v>44</v>
      </c>
      <c r="AJ44" s="466"/>
    </row>
    <row r="45" spans="1:38" s="431" customFormat="1" ht="10.5" customHeight="1" thickBot="1" x14ac:dyDescent="0.2">
      <c r="A45" s="1101" t="s">
        <v>540</v>
      </c>
      <c r="B45" s="662"/>
      <c r="C45" s="438" t="s">
        <v>320</v>
      </c>
      <c r="D45" s="529">
        <v>45</v>
      </c>
      <c r="E45" s="530">
        <v>1.0999999999999999E-2</v>
      </c>
      <c r="F45" s="530"/>
      <c r="G45" s="531">
        <v>15.480999999999998</v>
      </c>
      <c r="H45" s="533"/>
      <c r="I45" s="530"/>
      <c r="J45" s="530">
        <v>32.445700000000002</v>
      </c>
      <c r="K45" s="530">
        <v>81.622699999999995</v>
      </c>
      <c r="L45" s="533"/>
      <c r="M45" s="530">
        <v>370.97159882032651</v>
      </c>
      <c r="N45" s="530">
        <v>791.86072967407495</v>
      </c>
      <c r="O45" s="531">
        <v>5.0196000000000005</v>
      </c>
      <c r="P45" s="535">
        <v>291.91688981347392</v>
      </c>
      <c r="Q45" s="530">
        <v>7.9000000000000001E-2</v>
      </c>
      <c r="R45" s="530"/>
      <c r="S45" s="530">
        <v>12.954036635136429</v>
      </c>
      <c r="T45" s="531">
        <v>47.96653002287529</v>
      </c>
      <c r="U45" s="534">
        <v>2.4450000000000003</v>
      </c>
      <c r="V45" s="533">
        <v>13773.319283575202</v>
      </c>
      <c r="W45" s="939"/>
      <c r="X45" s="939"/>
      <c r="Y45" s="940">
        <v>86.678210000000007</v>
      </c>
      <c r="Z45" s="898">
        <v>20642.786323526339</v>
      </c>
      <c r="AA45" s="898">
        <v>1651.8736602174974</v>
      </c>
      <c r="AB45" s="900">
        <v>873.76595744680856</v>
      </c>
      <c r="AC45" s="534">
        <v>11419.932007777777</v>
      </c>
      <c r="AD45" s="900">
        <v>10764.563000000002</v>
      </c>
      <c r="AE45" s="901">
        <v>2259.9850000000001</v>
      </c>
      <c r="AF45" s="530">
        <v>75712.411499461363</v>
      </c>
      <c r="AG45" s="530">
        <v>119264.35921438845</v>
      </c>
      <c r="AH45" s="530">
        <v>194976.77071384981</v>
      </c>
      <c r="AI45" s="537">
        <v>45</v>
      </c>
      <c r="AJ45" s="466"/>
    </row>
    <row r="46" spans="1:38" s="351" customFormat="1" ht="10.5" customHeight="1" x14ac:dyDescent="0.15">
      <c r="A46" s="1102"/>
      <c r="B46" s="1104" t="s">
        <v>539</v>
      </c>
      <c r="C46" s="101" t="s">
        <v>396</v>
      </c>
      <c r="D46" s="260" t="s">
        <v>397</v>
      </c>
      <c r="E46" s="889"/>
      <c r="F46" s="889"/>
      <c r="G46" s="889"/>
      <c r="H46" s="691"/>
      <c r="I46" s="889"/>
      <c r="J46" s="889"/>
      <c r="K46" s="889"/>
      <c r="L46" s="941"/>
      <c r="M46" s="904"/>
      <c r="N46" s="942">
        <v>0.340080542187229</v>
      </c>
      <c r="O46" s="890"/>
      <c r="P46" s="942">
        <v>0.14899999999999999</v>
      </c>
      <c r="Q46" s="943"/>
      <c r="R46" s="943"/>
      <c r="S46" s="942"/>
      <c r="T46" s="944" t="s">
        <v>321</v>
      </c>
      <c r="U46" s="945"/>
      <c r="V46" s="941" t="s">
        <v>321</v>
      </c>
      <c r="W46" s="903"/>
      <c r="X46" s="903"/>
      <c r="Y46" s="904"/>
      <c r="Z46" s="942">
        <v>1.0729118848538035</v>
      </c>
      <c r="AA46" s="942"/>
      <c r="AB46" s="904"/>
      <c r="AC46" s="946">
        <v>46.345669999999998</v>
      </c>
      <c r="AD46" s="889" t="s">
        <v>321</v>
      </c>
      <c r="AE46" s="947"/>
      <c r="AF46" s="944">
        <v>3.9789118848538036</v>
      </c>
      <c r="AG46" s="942">
        <v>210.57119193687748</v>
      </c>
      <c r="AH46" s="889">
        <v>214.55010382173128</v>
      </c>
      <c r="AI46" s="948" t="s">
        <v>397</v>
      </c>
      <c r="AJ46" s="466"/>
    </row>
    <row r="47" spans="1:38" s="351" customFormat="1" ht="10.5" customHeight="1" x14ac:dyDescent="0.15">
      <c r="A47" s="1102"/>
      <c r="B47" s="1105"/>
      <c r="C47" s="101" t="s">
        <v>398</v>
      </c>
      <c r="D47" s="584" t="s">
        <v>38</v>
      </c>
      <c r="E47" s="513"/>
      <c r="F47" s="513"/>
      <c r="G47" s="513"/>
      <c r="H47" s="517"/>
      <c r="I47" s="513"/>
      <c r="J47" s="513"/>
      <c r="K47" s="513"/>
      <c r="L47" s="522"/>
      <c r="M47" s="949"/>
      <c r="N47" s="520"/>
      <c r="O47" s="884"/>
      <c r="P47" s="520">
        <v>2.4459999999999997</v>
      </c>
      <c r="Q47" s="950"/>
      <c r="R47" s="950"/>
      <c r="S47" s="520"/>
      <c r="T47" s="585">
        <v>0.13200000000000001</v>
      </c>
      <c r="U47" s="951"/>
      <c r="V47" s="522">
        <v>478.29361111111109</v>
      </c>
      <c r="W47" s="910"/>
      <c r="X47" s="910"/>
      <c r="Y47" s="908"/>
      <c r="Z47" s="907">
        <v>0.154</v>
      </c>
      <c r="AA47" s="907"/>
      <c r="AB47" s="908"/>
      <c r="AC47" s="518">
        <v>428.78535999999997</v>
      </c>
      <c r="AD47" s="520">
        <v>434.24700000000001</v>
      </c>
      <c r="AE47" s="909"/>
      <c r="AF47" s="585">
        <v>1722.011</v>
      </c>
      <c r="AG47" s="520">
        <v>2088.7572959999998</v>
      </c>
      <c r="AH47" s="513">
        <v>3810.7682959999997</v>
      </c>
      <c r="AI47" s="952" t="s">
        <v>38</v>
      </c>
      <c r="AJ47" s="1100"/>
    </row>
    <row r="48" spans="1:38" s="351" customFormat="1" ht="10.5" customHeight="1" x14ac:dyDescent="0.15">
      <c r="A48" s="1102"/>
      <c r="B48" s="1105"/>
      <c r="C48" s="101" t="s">
        <v>322</v>
      </c>
      <c r="D48" s="260" t="s">
        <v>39</v>
      </c>
      <c r="E48" s="889"/>
      <c r="F48" s="889"/>
      <c r="G48" s="889"/>
      <c r="H48" s="691"/>
      <c r="I48" s="889"/>
      <c r="J48" s="889"/>
      <c r="K48" s="889"/>
      <c r="L48" s="891"/>
      <c r="M48" s="904"/>
      <c r="N48" s="690"/>
      <c r="O48" s="890"/>
      <c r="P48" s="690" t="s">
        <v>321</v>
      </c>
      <c r="Q48" s="935"/>
      <c r="R48" s="935"/>
      <c r="S48" s="690"/>
      <c r="T48" s="953"/>
      <c r="U48" s="954"/>
      <c r="V48" s="891">
        <v>34.829444444444441</v>
      </c>
      <c r="W48" s="903"/>
      <c r="X48" s="903"/>
      <c r="Y48" s="904"/>
      <c r="Z48" s="690">
        <v>0.41199999999999998</v>
      </c>
      <c r="AA48" s="690">
        <v>6.8000000000000005E-2</v>
      </c>
      <c r="AB48" s="904"/>
      <c r="AC48" s="892">
        <v>63.579990000000002</v>
      </c>
      <c r="AD48" s="889" t="s">
        <v>321</v>
      </c>
      <c r="AE48" s="906"/>
      <c r="AF48" s="953">
        <v>125.866</v>
      </c>
      <c r="AG48" s="690">
        <v>256.26896400000004</v>
      </c>
      <c r="AH48" s="889">
        <v>382.13496400000002</v>
      </c>
      <c r="AI48" s="94" t="s">
        <v>39</v>
      </c>
      <c r="AJ48" s="1100"/>
    </row>
    <row r="49" spans="1:36" s="351" customFormat="1" ht="10.5" customHeight="1" x14ac:dyDescent="0.15">
      <c r="A49" s="1102"/>
      <c r="B49" s="1105"/>
      <c r="C49" s="101" t="s">
        <v>399</v>
      </c>
      <c r="D49" s="524">
        <v>55</v>
      </c>
      <c r="E49" s="513"/>
      <c r="F49" s="513"/>
      <c r="G49" s="513"/>
      <c r="H49" s="517"/>
      <c r="I49" s="513"/>
      <c r="J49" s="513"/>
      <c r="K49" s="513"/>
      <c r="L49" s="522"/>
      <c r="M49" s="949"/>
      <c r="N49" s="520" t="s">
        <v>321</v>
      </c>
      <c r="O49" s="884"/>
      <c r="P49" s="520">
        <v>0.152</v>
      </c>
      <c r="Q49" s="520" t="s">
        <v>321</v>
      </c>
      <c r="R49" s="950"/>
      <c r="S49" s="520"/>
      <c r="T49" s="585">
        <v>0.30299999999999999</v>
      </c>
      <c r="U49" s="951"/>
      <c r="V49" s="522">
        <v>1.1391666666666667</v>
      </c>
      <c r="W49" s="910"/>
      <c r="X49" s="910"/>
      <c r="Y49" s="908"/>
      <c r="Z49" s="907">
        <v>2680.9810000000002</v>
      </c>
      <c r="AA49" s="907"/>
      <c r="AB49" s="908"/>
      <c r="AC49" s="518">
        <v>175.74814000000001</v>
      </c>
      <c r="AD49" s="520">
        <v>6.6189999999999998</v>
      </c>
      <c r="AE49" s="909"/>
      <c r="AF49" s="585">
        <v>2685.0820000000003</v>
      </c>
      <c r="AG49" s="520">
        <v>661.28930400000002</v>
      </c>
      <c r="AH49" s="513">
        <v>3346.3713040000002</v>
      </c>
      <c r="AI49" s="526">
        <v>55</v>
      </c>
      <c r="AJ49" s="1100"/>
    </row>
    <row r="50" spans="1:36" s="351" customFormat="1" ht="10.5" customHeight="1" x14ac:dyDescent="0.15">
      <c r="A50" s="1102"/>
      <c r="B50" s="1105"/>
      <c r="C50" s="101" t="s">
        <v>400</v>
      </c>
      <c r="D50" s="587">
        <v>56</v>
      </c>
      <c r="E50" s="889"/>
      <c r="F50" s="889"/>
      <c r="G50" s="889"/>
      <c r="H50" s="691"/>
      <c r="I50" s="889"/>
      <c r="J50" s="889"/>
      <c r="K50" s="889" t="s">
        <v>321</v>
      </c>
      <c r="L50" s="889"/>
      <c r="M50" s="955"/>
      <c r="N50" s="690" t="s">
        <v>321</v>
      </c>
      <c r="O50" s="890"/>
      <c r="P50" s="690">
        <v>4.3979999999999997</v>
      </c>
      <c r="Q50" s="903"/>
      <c r="R50" s="903"/>
      <c r="S50" s="889"/>
      <c r="T50" s="891" t="s">
        <v>321</v>
      </c>
      <c r="U50" s="954"/>
      <c r="V50" s="891">
        <v>423.71055555555552</v>
      </c>
      <c r="W50" s="903"/>
      <c r="X50" s="903"/>
      <c r="Y50" s="890">
        <v>53.33</v>
      </c>
      <c r="Z50" s="690">
        <v>5034.4960600259674</v>
      </c>
      <c r="AA50" s="690"/>
      <c r="AB50" s="904"/>
      <c r="AC50" s="892">
        <v>584.37483999999995</v>
      </c>
      <c r="AD50" s="889" t="s">
        <v>321</v>
      </c>
      <c r="AE50" s="906"/>
      <c r="AF50" s="953">
        <v>6711.0720600259674</v>
      </c>
      <c r="AG50" s="690">
        <v>3601.5600700126679</v>
      </c>
      <c r="AH50" s="889">
        <v>10312.632130038635</v>
      </c>
      <c r="AI50" s="956">
        <v>56</v>
      </c>
      <c r="AJ50" s="678"/>
    </row>
    <row r="51" spans="1:36" s="351" customFormat="1" ht="10.5" customHeight="1" x14ac:dyDescent="0.15">
      <c r="A51" s="1102"/>
      <c r="B51" s="1105"/>
      <c r="C51" s="101" t="s">
        <v>401</v>
      </c>
      <c r="D51" s="524">
        <v>57</v>
      </c>
      <c r="E51" s="513"/>
      <c r="F51" s="513"/>
      <c r="G51" s="513"/>
      <c r="H51" s="517"/>
      <c r="I51" s="513"/>
      <c r="J51" s="513"/>
      <c r="K51" s="513"/>
      <c r="L51" s="513"/>
      <c r="M51" s="957"/>
      <c r="N51" s="520"/>
      <c r="O51" s="884"/>
      <c r="P51" s="520">
        <v>6.6079999999999997</v>
      </c>
      <c r="Q51" s="958"/>
      <c r="R51" s="958"/>
      <c r="S51" s="513"/>
      <c r="T51" s="522" t="s">
        <v>321</v>
      </c>
      <c r="U51" s="951"/>
      <c r="V51" s="522">
        <v>31.040555555555553</v>
      </c>
      <c r="W51" s="910"/>
      <c r="X51" s="910"/>
      <c r="Y51" s="908"/>
      <c r="Z51" s="520" t="s">
        <v>321</v>
      </c>
      <c r="AA51" s="513" t="s">
        <v>321</v>
      </c>
      <c r="AB51" s="908"/>
      <c r="AC51" s="518">
        <v>61.704370000000004</v>
      </c>
      <c r="AD51" s="520" t="s">
        <v>321</v>
      </c>
      <c r="AE51" s="909"/>
      <c r="AF51" s="585">
        <v>111.746</v>
      </c>
      <c r="AG51" s="520">
        <v>228.06873200000004</v>
      </c>
      <c r="AH51" s="513">
        <v>339.81473200000005</v>
      </c>
      <c r="AI51" s="526">
        <v>57</v>
      </c>
      <c r="AJ51" s="679"/>
    </row>
    <row r="52" spans="1:36" s="351" customFormat="1" ht="10.5" customHeight="1" x14ac:dyDescent="0.15">
      <c r="A52" s="1102"/>
      <c r="B52" s="1105"/>
      <c r="C52" s="101" t="s">
        <v>323</v>
      </c>
      <c r="D52" s="260" t="s">
        <v>40</v>
      </c>
      <c r="E52" s="889"/>
      <c r="F52" s="889"/>
      <c r="G52" s="889"/>
      <c r="H52" s="691"/>
      <c r="I52" s="889"/>
      <c r="J52" s="889"/>
      <c r="K52" s="889"/>
      <c r="L52" s="889"/>
      <c r="M52" s="955"/>
      <c r="N52" s="690"/>
      <c r="O52" s="890"/>
      <c r="P52" s="690">
        <v>1.0580000000000001</v>
      </c>
      <c r="Q52" s="903"/>
      <c r="R52" s="903"/>
      <c r="S52" s="889"/>
      <c r="T52" s="890">
        <v>1.2E-2</v>
      </c>
      <c r="U52" s="954"/>
      <c r="V52" s="891">
        <v>639.75111111111107</v>
      </c>
      <c r="W52" s="903"/>
      <c r="X52" s="903"/>
      <c r="Y52" s="904"/>
      <c r="Z52" s="690">
        <v>128.041</v>
      </c>
      <c r="AA52" s="690">
        <v>7.4999999999999997E-2</v>
      </c>
      <c r="AB52" s="904"/>
      <c r="AC52" s="892">
        <v>365.01526999999999</v>
      </c>
      <c r="AD52" s="889">
        <v>50.548999999999999</v>
      </c>
      <c r="AE52" s="906"/>
      <c r="AF52" s="953">
        <v>2431.2199999999998</v>
      </c>
      <c r="AG52" s="690">
        <v>1411.175972</v>
      </c>
      <c r="AH52" s="889">
        <v>3842.3959719999998</v>
      </c>
      <c r="AI52" s="94" t="s">
        <v>40</v>
      </c>
      <c r="AJ52" s="466"/>
    </row>
    <row r="53" spans="1:36" s="351" customFormat="1" ht="10.5" customHeight="1" x14ac:dyDescent="0.15">
      <c r="A53" s="1102"/>
      <c r="B53" s="1105"/>
      <c r="C53" s="101" t="s">
        <v>402</v>
      </c>
      <c r="D53" s="584">
        <v>60</v>
      </c>
      <c r="E53" s="513"/>
      <c r="F53" s="513"/>
      <c r="G53" s="513"/>
      <c r="H53" s="517"/>
      <c r="I53" s="513"/>
      <c r="J53" s="513"/>
      <c r="K53" s="513"/>
      <c r="L53" s="513"/>
      <c r="M53" s="957"/>
      <c r="N53" s="520" t="s">
        <v>321</v>
      </c>
      <c r="O53" s="520"/>
      <c r="P53" s="884"/>
      <c r="Q53" s="520" t="s">
        <v>321</v>
      </c>
      <c r="R53" s="958"/>
      <c r="S53" s="513"/>
      <c r="T53" s="949"/>
      <c r="U53" s="951"/>
      <c r="V53" s="522">
        <v>252.45222222222222</v>
      </c>
      <c r="W53" s="910"/>
      <c r="X53" s="910"/>
      <c r="Y53" s="908"/>
      <c r="Z53" s="907"/>
      <c r="AA53" s="907"/>
      <c r="AB53" s="908"/>
      <c r="AC53" s="518">
        <v>30.430959999999999</v>
      </c>
      <c r="AD53" s="520" t="s">
        <v>321</v>
      </c>
      <c r="AE53" s="909"/>
      <c r="AF53" s="585">
        <v>123.053</v>
      </c>
      <c r="AG53" s="520">
        <v>141.568456</v>
      </c>
      <c r="AH53" s="513">
        <v>264.62145599999997</v>
      </c>
      <c r="AI53" s="952">
        <v>60</v>
      </c>
      <c r="AJ53" s="466"/>
    </row>
    <row r="54" spans="1:36" s="351" customFormat="1" ht="10.5" customHeight="1" x14ac:dyDescent="0.15">
      <c r="A54" s="1102"/>
      <c r="B54" s="1105"/>
      <c r="C54" s="101" t="s">
        <v>324</v>
      </c>
      <c r="D54" s="260">
        <v>61</v>
      </c>
      <c r="E54" s="889"/>
      <c r="F54" s="889"/>
      <c r="G54" s="889"/>
      <c r="H54" s="691"/>
      <c r="I54" s="889"/>
      <c r="J54" s="889"/>
      <c r="K54" s="889"/>
      <c r="L54" s="889"/>
      <c r="M54" s="955"/>
      <c r="N54" s="690"/>
      <c r="O54" s="890"/>
      <c r="P54" s="690">
        <v>1.581</v>
      </c>
      <c r="Q54" s="903"/>
      <c r="R54" s="903"/>
      <c r="S54" s="889" t="s">
        <v>321</v>
      </c>
      <c r="T54" s="890">
        <v>0.157</v>
      </c>
      <c r="U54" s="954"/>
      <c r="V54" s="891">
        <v>278.625</v>
      </c>
      <c r="W54" s="903"/>
      <c r="X54" s="903"/>
      <c r="Y54" s="904"/>
      <c r="Z54" s="690">
        <v>34.658000000000001</v>
      </c>
      <c r="AA54" s="889" t="s">
        <v>321</v>
      </c>
      <c r="AB54" s="904"/>
      <c r="AC54" s="892">
        <v>649.1111800000001</v>
      </c>
      <c r="AD54" s="889">
        <v>110.495</v>
      </c>
      <c r="AE54" s="906"/>
      <c r="AF54" s="953">
        <v>943.74900000000002</v>
      </c>
      <c r="AG54" s="690">
        <v>2566.0952480000005</v>
      </c>
      <c r="AH54" s="889">
        <v>3509.8442480000003</v>
      </c>
      <c r="AI54" s="94">
        <v>61</v>
      </c>
      <c r="AJ54" s="466"/>
    </row>
    <row r="55" spans="1:36" s="351" customFormat="1" ht="10.5" customHeight="1" x14ac:dyDescent="0.15">
      <c r="A55" s="1102"/>
      <c r="B55" s="1105"/>
      <c r="C55" s="101" t="s">
        <v>403</v>
      </c>
      <c r="D55" s="524" t="s">
        <v>404</v>
      </c>
      <c r="E55" s="513"/>
      <c r="F55" s="513"/>
      <c r="G55" s="513" t="s">
        <v>321</v>
      </c>
      <c r="H55" s="517"/>
      <c r="I55" s="513"/>
      <c r="J55" s="513"/>
      <c r="K55" s="513" t="s">
        <v>321</v>
      </c>
      <c r="L55" s="513"/>
      <c r="M55" s="957"/>
      <c r="N55" s="520">
        <v>2.0275804683249424E-2</v>
      </c>
      <c r="O55" s="520"/>
      <c r="P55" s="520" t="s">
        <v>321</v>
      </c>
      <c r="Q55" s="958"/>
      <c r="R55" s="958"/>
      <c r="S55" s="513">
        <v>11.047000000000001</v>
      </c>
      <c r="T55" s="884">
        <v>1.4950000000000001</v>
      </c>
      <c r="U55" s="518" t="s">
        <v>321</v>
      </c>
      <c r="V55" s="522">
        <v>1323.5402777777776</v>
      </c>
      <c r="W55" s="910"/>
      <c r="X55" s="910"/>
      <c r="Y55" s="908"/>
      <c r="Z55" s="907">
        <v>307.38396764625145</v>
      </c>
      <c r="AA55" s="907"/>
      <c r="AB55" s="908"/>
      <c r="AC55" s="518">
        <v>658.13470000000007</v>
      </c>
      <c r="AD55" s="520" t="s">
        <v>321</v>
      </c>
      <c r="AE55" s="522" t="s">
        <v>321</v>
      </c>
      <c r="AF55" s="585">
        <v>7103.8339676462519</v>
      </c>
      <c r="AG55" s="520">
        <v>5468.0810641139378</v>
      </c>
      <c r="AH55" s="513">
        <v>12571.915031760189</v>
      </c>
      <c r="AI55" s="526" t="s">
        <v>404</v>
      </c>
      <c r="AJ55" s="466"/>
    </row>
    <row r="56" spans="1:36" s="439" customFormat="1" ht="10.5" customHeight="1" x14ac:dyDescent="0.15">
      <c r="A56" s="1102"/>
      <c r="B56" s="1105"/>
      <c r="C56" s="101" t="s">
        <v>405</v>
      </c>
      <c r="D56" s="260" t="s">
        <v>406</v>
      </c>
      <c r="E56" s="889"/>
      <c r="F56" s="889"/>
      <c r="G56" s="889" t="s">
        <v>321</v>
      </c>
      <c r="H56" s="691"/>
      <c r="I56" s="889"/>
      <c r="J56" s="889"/>
      <c r="K56" s="889"/>
      <c r="L56" s="889"/>
      <c r="M56" s="955"/>
      <c r="N56" s="690">
        <v>2.8570452053669645E-2</v>
      </c>
      <c r="O56" s="890"/>
      <c r="P56" s="690">
        <v>3.5999999999999997E-2</v>
      </c>
      <c r="Q56" s="903"/>
      <c r="R56" s="903"/>
      <c r="S56" s="889"/>
      <c r="T56" s="890">
        <v>1.7000000000000001E-2</v>
      </c>
      <c r="U56" s="892">
        <v>0.58699999999999997</v>
      </c>
      <c r="V56" s="891">
        <v>698.56777777777779</v>
      </c>
      <c r="W56" s="903"/>
      <c r="X56" s="903"/>
      <c r="Y56" s="904"/>
      <c r="Z56" s="690">
        <v>9.013622880885612E-2</v>
      </c>
      <c r="AA56" s="690"/>
      <c r="AB56" s="904"/>
      <c r="AC56" s="892">
        <v>756.11311000000012</v>
      </c>
      <c r="AD56" s="889" t="s">
        <v>321</v>
      </c>
      <c r="AE56" s="891" t="s">
        <v>321</v>
      </c>
      <c r="AF56" s="890">
        <v>2631.6651362288089</v>
      </c>
      <c r="AG56" s="690">
        <v>2738.3651960000007</v>
      </c>
      <c r="AH56" s="889">
        <v>5370.0303322288091</v>
      </c>
      <c r="AI56" s="94" t="s">
        <v>406</v>
      </c>
      <c r="AJ56" s="466"/>
    </row>
    <row r="57" spans="1:36" s="439" customFormat="1" ht="10.5" customHeight="1" x14ac:dyDescent="0.15">
      <c r="A57" s="1102"/>
      <c r="B57" s="1105"/>
      <c r="C57" s="101" t="s">
        <v>325</v>
      </c>
      <c r="D57" s="524">
        <v>67</v>
      </c>
      <c r="E57" s="513" t="s">
        <v>321</v>
      </c>
      <c r="F57" s="513"/>
      <c r="G57" s="513"/>
      <c r="H57" s="517"/>
      <c r="I57" s="513"/>
      <c r="J57" s="513"/>
      <c r="K57" s="513"/>
      <c r="L57" s="513"/>
      <c r="M57" s="959"/>
      <c r="N57" s="520" t="s">
        <v>321</v>
      </c>
      <c r="O57" s="960"/>
      <c r="P57" s="520">
        <v>1.482</v>
      </c>
      <c r="Q57" s="958"/>
      <c r="R57" s="958"/>
      <c r="S57" s="513" t="s">
        <v>321</v>
      </c>
      <c r="T57" s="884">
        <v>0.436</v>
      </c>
      <c r="U57" s="518"/>
      <c r="V57" s="522">
        <v>357.73916666666668</v>
      </c>
      <c r="W57" s="910"/>
      <c r="X57" s="910"/>
      <c r="Y57" s="908"/>
      <c r="Z57" s="907">
        <v>21.056907620284157</v>
      </c>
      <c r="AA57" s="907">
        <v>0.114</v>
      </c>
      <c r="AB57" s="908"/>
      <c r="AC57" s="518">
        <v>563.40787</v>
      </c>
      <c r="AD57" s="513">
        <v>71.736000000000004</v>
      </c>
      <c r="AE57" s="909"/>
      <c r="AF57" s="585">
        <v>1309.4689076202842</v>
      </c>
      <c r="AG57" s="520">
        <v>2183.312981810127</v>
      </c>
      <c r="AH57" s="513">
        <v>3492.781889430411</v>
      </c>
      <c r="AI57" s="526">
        <v>67</v>
      </c>
      <c r="AJ57" s="466"/>
    </row>
    <row r="58" spans="1:36" s="351" customFormat="1" ht="10.5" customHeight="1" x14ac:dyDescent="0.15">
      <c r="A58" s="1102"/>
      <c r="B58" s="1105"/>
      <c r="C58" s="101" t="s">
        <v>407</v>
      </c>
      <c r="D58" s="260">
        <v>68</v>
      </c>
      <c r="E58" s="889"/>
      <c r="F58" s="889"/>
      <c r="G58" s="889"/>
      <c r="H58" s="691"/>
      <c r="I58" s="889"/>
      <c r="J58" s="889"/>
      <c r="K58" s="889"/>
      <c r="L58" s="889"/>
      <c r="M58" s="955"/>
      <c r="N58" s="690"/>
      <c r="O58" s="890"/>
      <c r="P58" s="690">
        <v>5.6000000000000001E-2</v>
      </c>
      <c r="Q58" s="903"/>
      <c r="R58" s="903"/>
      <c r="S58" s="889"/>
      <c r="T58" s="890">
        <v>5.2999999999999999E-2</v>
      </c>
      <c r="U58" s="892" t="s">
        <v>321</v>
      </c>
      <c r="V58" s="891">
        <v>46.317499999999995</v>
      </c>
      <c r="W58" s="903"/>
      <c r="X58" s="903"/>
      <c r="Y58" s="904"/>
      <c r="Z58" s="690" t="s">
        <v>321</v>
      </c>
      <c r="AA58" s="889" t="s">
        <v>321</v>
      </c>
      <c r="AB58" s="904"/>
      <c r="AC58" s="892">
        <v>170.34791000000001</v>
      </c>
      <c r="AD58" s="889">
        <v>123.96299999999999</v>
      </c>
      <c r="AE58" s="906"/>
      <c r="AF58" s="953">
        <v>372.79200000000003</v>
      </c>
      <c r="AG58" s="690">
        <v>743.16147600000011</v>
      </c>
      <c r="AH58" s="889">
        <v>1115.9534760000001</v>
      </c>
      <c r="AI58" s="94">
        <v>68</v>
      </c>
      <c r="AJ58" s="466"/>
    </row>
    <row r="59" spans="1:36" ht="10.5" customHeight="1" x14ac:dyDescent="0.2">
      <c r="A59" s="1102"/>
      <c r="B59" s="1105"/>
      <c r="C59" s="101" t="s">
        <v>408</v>
      </c>
      <c r="D59" s="524">
        <v>69</v>
      </c>
      <c r="E59" s="513"/>
      <c r="F59" s="513"/>
      <c r="G59" s="513"/>
      <c r="H59" s="517"/>
      <c r="I59" s="513"/>
      <c r="J59" s="513"/>
      <c r="K59" s="513"/>
      <c r="L59" s="513"/>
      <c r="M59" s="957"/>
      <c r="N59" s="520" t="s">
        <v>321</v>
      </c>
      <c r="O59" s="884"/>
      <c r="P59" s="520">
        <v>0.47099999999999997</v>
      </c>
      <c r="Q59" s="958"/>
      <c r="R59" s="958"/>
      <c r="S59" s="513"/>
      <c r="T59" s="522" t="s">
        <v>321</v>
      </c>
      <c r="U59" s="951"/>
      <c r="V59" s="522">
        <v>73.432777777777773</v>
      </c>
      <c r="W59" s="910"/>
      <c r="X59" s="910"/>
      <c r="Y59" s="908"/>
      <c r="Z59" s="907">
        <v>2.9076202841566492E-3</v>
      </c>
      <c r="AA59" s="961"/>
      <c r="AB59" s="908"/>
      <c r="AC59" s="518">
        <v>138.14501000000001</v>
      </c>
      <c r="AD59" s="513">
        <v>33.673999999999999</v>
      </c>
      <c r="AE59" s="909"/>
      <c r="AF59" s="585">
        <v>264.358</v>
      </c>
      <c r="AG59" s="520">
        <v>551.95668581012717</v>
      </c>
      <c r="AH59" s="513">
        <v>816.31468581012723</v>
      </c>
      <c r="AI59" s="526">
        <v>69</v>
      </c>
      <c r="AJ59" s="466"/>
    </row>
    <row r="60" spans="1:36" ht="10.5" customHeight="1" x14ac:dyDescent="0.2">
      <c r="A60" s="1102"/>
      <c r="B60" s="1105"/>
      <c r="C60" s="101" t="s">
        <v>326</v>
      </c>
      <c r="D60" s="260">
        <v>70</v>
      </c>
      <c r="E60" s="889" t="s">
        <v>321</v>
      </c>
      <c r="F60" s="889"/>
      <c r="G60" s="889" t="s">
        <v>321</v>
      </c>
      <c r="H60" s="890"/>
      <c r="I60" s="892"/>
      <c r="J60" s="889"/>
      <c r="K60" s="889"/>
      <c r="L60" s="891"/>
      <c r="M60" s="954"/>
      <c r="N60" s="889" t="s">
        <v>321</v>
      </c>
      <c r="O60" s="890"/>
      <c r="P60" s="690" t="s">
        <v>321</v>
      </c>
      <c r="Q60" s="903"/>
      <c r="R60" s="903"/>
      <c r="S60" s="889"/>
      <c r="T60" s="890">
        <v>0.27300000000000002</v>
      </c>
      <c r="U60" s="954"/>
      <c r="V60" s="891">
        <v>106.63749999999999</v>
      </c>
      <c r="W60" s="903"/>
      <c r="X60" s="903"/>
      <c r="Y60" s="904"/>
      <c r="Z60" s="690">
        <v>17.719630481136626</v>
      </c>
      <c r="AA60" s="889" t="s">
        <v>321</v>
      </c>
      <c r="AB60" s="904"/>
      <c r="AC60" s="892">
        <v>238.79170000000002</v>
      </c>
      <c r="AD60" s="889">
        <v>39.009</v>
      </c>
      <c r="AE60" s="906"/>
      <c r="AF60" s="953">
        <v>402.25563048113662</v>
      </c>
      <c r="AG60" s="690">
        <v>943.84271924050825</v>
      </c>
      <c r="AH60" s="889">
        <v>1346.0983497216448</v>
      </c>
      <c r="AI60" s="94">
        <v>70</v>
      </c>
      <c r="AJ60" s="466"/>
    </row>
    <row r="61" spans="1:36" ht="10.5" customHeight="1" x14ac:dyDescent="0.2">
      <c r="A61" s="1102"/>
      <c r="B61" s="1105"/>
      <c r="C61" s="101" t="s">
        <v>409</v>
      </c>
      <c r="D61" s="584" t="s">
        <v>410</v>
      </c>
      <c r="E61" s="513"/>
      <c r="F61" s="513"/>
      <c r="G61" s="513"/>
      <c r="H61" s="517"/>
      <c r="I61" s="513"/>
      <c r="J61" s="513"/>
      <c r="K61" s="513"/>
      <c r="L61" s="513"/>
      <c r="M61" s="957"/>
      <c r="N61" s="520">
        <v>0.24976104859820886</v>
      </c>
      <c r="O61" s="884"/>
      <c r="P61" s="520">
        <v>0.58099999999999996</v>
      </c>
      <c r="Q61" s="958"/>
      <c r="R61" s="958"/>
      <c r="S61" s="513">
        <v>0.16</v>
      </c>
      <c r="T61" s="884">
        <v>0.24</v>
      </c>
      <c r="U61" s="951"/>
      <c r="V61" s="522">
        <v>193.21638888888887</v>
      </c>
      <c r="W61" s="910"/>
      <c r="X61" s="910"/>
      <c r="Y61" s="908"/>
      <c r="Z61" s="907">
        <v>43.706965097006446</v>
      </c>
      <c r="AA61" s="907"/>
      <c r="AB61" s="908"/>
      <c r="AC61" s="518">
        <v>327.68309999999997</v>
      </c>
      <c r="AD61" s="513">
        <v>75.42</v>
      </c>
      <c r="AE61" s="909"/>
      <c r="AF61" s="585">
        <v>739.2859650970064</v>
      </c>
      <c r="AG61" s="520">
        <v>1304.4732585444276</v>
      </c>
      <c r="AH61" s="513">
        <v>2043.7592236414339</v>
      </c>
      <c r="AI61" s="952" t="s">
        <v>410</v>
      </c>
      <c r="AJ61" s="466"/>
    </row>
    <row r="62" spans="1:36" ht="10.5" customHeight="1" x14ac:dyDescent="0.2">
      <c r="A62" s="1102"/>
      <c r="B62" s="1105"/>
      <c r="C62" s="101" t="s">
        <v>411</v>
      </c>
      <c r="D62" s="260">
        <v>73</v>
      </c>
      <c r="E62" s="889"/>
      <c r="F62" s="889"/>
      <c r="G62" s="889"/>
      <c r="H62" s="691"/>
      <c r="I62" s="889"/>
      <c r="J62" s="889"/>
      <c r="K62" s="889"/>
      <c r="L62" s="889"/>
      <c r="M62" s="955"/>
      <c r="N62" s="690"/>
      <c r="O62" s="890"/>
      <c r="P62" s="690">
        <v>8.4000000000000005E-2</v>
      </c>
      <c r="Q62" s="903"/>
      <c r="R62" s="903"/>
      <c r="S62" s="889"/>
      <c r="T62" s="890">
        <v>3.2000000000000001E-2</v>
      </c>
      <c r="U62" s="954"/>
      <c r="V62" s="891">
        <v>11.219444444444445</v>
      </c>
      <c r="W62" s="903"/>
      <c r="X62" s="903"/>
      <c r="Y62" s="904"/>
      <c r="Z62" s="690">
        <v>55.722999999999999</v>
      </c>
      <c r="AA62" s="690"/>
      <c r="AB62" s="904"/>
      <c r="AC62" s="892">
        <v>25.265840000000001</v>
      </c>
      <c r="AD62" s="889">
        <v>2.3540000000000001</v>
      </c>
      <c r="AE62" s="906"/>
      <c r="AF62" s="953">
        <v>96.113</v>
      </c>
      <c r="AG62" s="690">
        <v>99.267024000000006</v>
      </c>
      <c r="AH62" s="889">
        <v>195.38002399999999</v>
      </c>
      <c r="AI62" s="94">
        <v>73</v>
      </c>
      <c r="AJ62" s="466"/>
    </row>
    <row r="63" spans="1:36" ht="10.5" customHeight="1" x14ac:dyDescent="0.2">
      <c r="A63" s="1102"/>
      <c r="B63" s="1105"/>
      <c r="C63" s="101" t="s">
        <v>412</v>
      </c>
      <c r="D63" s="524">
        <v>74</v>
      </c>
      <c r="E63" s="513"/>
      <c r="F63" s="513"/>
      <c r="G63" s="513"/>
      <c r="H63" s="517"/>
      <c r="I63" s="513"/>
      <c r="J63" s="513"/>
      <c r="K63" s="513"/>
      <c r="L63" s="513"/>
      <c r="M63" s="957"/>
      <c r="N63" s="520"/>
      <c r="O63" s="884"/>
      <c r="P63" s="520">
        <v>8.4000000000000005E-2</v>
      </c>
      <c r="Q63" s="958"/>
      <c r="R63" s="958"/>
      <c r="S63" s="513"/>
      <c r="T63" s="884">
        <v>5.0000000000000001E-3</v>
      </c>
      <c r="U63" s="951"/>
      <c r="V63" s="522">
        <v>18.430277777777778</v>
      </c>
      <c r="W63" s="910"/>
      <c r="X63" s="910"/>
      <c r="Y63" s="908"/>
      <c r="Z63" s="907">
        <v>12.712999999999999</v>
      </c>
      <c r="AA63" s="907"/>
      <c r="AB63" s="908"/>
      <c r="AC63" s="518">
        <v>40.633710000000001</v>
      </c>
      <c r="AD63" s="513">
        <v>16.247</v>
      </c>
      <c r="AE63" s="909"/>
      <c r="AF63" s="585">
        <v>79.061999999999998</v>
      </c>
      <c r="AG63" s="520">
        <v>169.39035600000003</v>
      </c>
      <c r="AH63" s="513">
        <v>248.45235600000001</v>
      </c>
      <c r="AI63" s="526">
        <v>74</v>
      </c>
      <c r="AJ63" s="466"/>
    </row>
    <row r="64" spans="1:36" ht="10.5" customHeight="1" x14ac:dyDescent="0.2">
      <c r="A64" s="1102"/>
      <c r="B64" s="1105"/>
      <c r="C64" s="101" t="s">
        <v>413</v>
      </c>
      <c r="D64" s="260">
        <v>75</v>
      </c>
      <c r="E64" s="889"/>
      <c r="F64" s="889"/>
      <c r="G64" s="889"/>
      <c r="H64" s="691"/>
      <c r="I64" s="889"/>
      <c r="J64" s="889"/>
      <c r="K64" s="889"/>
      <c r="L64" s="889"/>
      <c r="M64" s="955"/>
      <c r="N64" s="923"/>
      <c r="O64" s="923"/>
      <c r="P64" s="889" t="s">
        <v>321</v>
      </c>
      <c r="Q64" s="903"/>
      <c r="R64" s="903"/>
      <c r="S64" s="889" t="s">
        <v>321</v>
      </c>
      <c r="T64" s="890">
        <v>7.0000000000000007E-2</v>
      </c>
      <c r="U64" s="962"/>
      <c r="V64" s="895" t="s">
        <v>321</v>
      </c>
      <c r="W64" s="903"/>
      <c r="X64" s="903"/>
      <c r="Y64" s="904"/>
      <c r="Z64" s="690"/>
      <c r="AA64" s="889" t="s">
        <v>321</v>
      </c>
      <c r="AB64" s="904"/>
      <c r="AC64" s="892">
        <v>22.090990000000001</v>
      </c>
      <c r="AD64" s="889" t="s">
        <v>321</v>
      </c>
      <c r="AE64" s="963"/>
      <c r="AF64" s="964">
        <v>82.948999999999998</v>
      </c>
      <c r="AG64" s="923">
        <v>188.75356399999998</v>
      </c>
      <c r="AH64" s="889">
        <v>271.702564</v>
      </c>
      <c r="AI64" s="965">
        <v>75</v>
      </c>
      <c r="AJ64" s="466"/>
    </row>
    <row r="65" spans="1:36" ht="10.5" customHeight="1" x14ac:dyDescent="0.2">
      <c r="A65" s="1102"/>
      <c r="B65" s="1105"/>
      <c r="C65" s="441" t="s">
        <v>59</v>
      </c>
      <c r="D65" s="512" t="s">
        <v>0</v>
      </c>
      <c r="E65" s="591"/>
      <c r="F65" s="591"/>
      <c r="G65" s="550"/>
      <c r="H65" s="593"/>
      <c r="I65" s="591"/>
      <c r="J65" s="591"/>
      <c r="K65" s="591"/>
      <c r="L65" s="593"/>
      <c r="M65" s="594"/>
      <c r="N65" s="550"/>
      <c r="O65" s="592"/>
      <c r="P65" s="550"/>
      <c r="Q65" s="591"/>
      <c r="R65" s="591"/>
      <c r="S65" s="591"/>
      <c r="T65" s="593"/>
      <c r="U65" s="591"/>
      <c r="V65" s="593"/>
      <c r="W65" s="966"/>
      <c r="X65" s="966"/>
      <c r="Y65" s="966"/>
      <c r="Z65" s="967"/>
      <c r="AA65" s="968"/>
      <c r="AB65" s="969"/>
      <c r="AC65" s="596"/>
      <c r="AD65" s="969"/>
      <c r="AE65" s="970"/>
      <c r="AF65" s="591"/>
      <c r="AG65" s="591"/>
      <c r="AH65" s="591"/>
      <c r="AI65" s="523"/>
      <c r="AJ65" s="466"/>
    </row>
    <row r="66" spans="1:36" ht="10.5" customHeight="1" x14ac:dyDescent="0.2">
      <c r="A66" s="1102"/>
      <c r="B66" s="1105"/>
      <c r="C66" s="102" t="s">
        <v>432</v>
      </c>
      <c r="D66" s="260">
        <v>76</v>
      </c>
      <c r="E66" s="889">
        <v>1.0999999999999999E-2</v>
      </c>
      <c r="F66" s="889"/>
      <c r="G66" s="690">
        <v>15.480999999999998</v>
      </c>
      <c r="H66" s="691"/>
      <c r="I66" s="889"/>
      <c r="J66" s="889"/>
      <c r="K66" s="889">
        <v>81.527999999999992</v>
      </c>
      <c r="L66" s="691"/>
      <c r="M66" s="920"/>
      <c r="N66" s="690">
        <v>0.66357178963361763</v>
      </c>
      <c r="O66" s="890"/>
      <c r="P66" s="690">
        <v>28.336000000000002</v>
      </c>
      <c r="Q66" s="889">
        <v>7.9000000000000001E-2</v>
      </c>
      <c r="R66" s="889"/>
      <c r="S66" s="889">
        <v>12.936000000000002</v>
      </c>
      <c r="T66" s="691">
        <v>4.1190000000000007</v>
      </c>
      <c r="U66" s="889">
        <v>2.4450000000000003</v>
      </c>
      <c r="V66" s="691">
        <v>4748.3100000000013</v>
      </c>
      <c r="W66" s="903"/>
      <c r="X66" s="903"/>
      <c r="Y66" s="889">
        <v>53.33</v>
      </c>
      <c r="Z66" s="893">
        <v>8339.8344866045918</v>
      </c>
      <c r="AA66" s="893">
        <v>205.22900000000001</v>
      </c>
      <c r="AB66" s="904"/>
      <c r="AC66" s="892">
        <v>5345.7097199999998</v>
      </c>
      <c r="AD66" s="890">
        <v>2331.549</v>
      </c>
      <c r="AE66" s="891">
        <v>2259.9850000000001</v>
      </c>
      <c r="AF66" s="889">
        <v>27939.051486604585</v>
      </c>
      <c r="AG66" s="889">
        <v>25555.801855291469</v>
      </c>
      <c r="AH66" s="889">
        <v>53494.853341896058</v>
      </c>
      <c r="AI66" s="94">
        <v>76</v>
      </c>
      <c r="AJ66" s="466"/>
    </row>
    <row r="67" spans="1:36" ht="10.5" customHeight="1" x14ac:dyDescent="0.2">
      <c r="A67" s="1102"/>
      <c r="B67" s="1105"/>
      <c r="C67" s="442" t="s">
        <v>60</v>
      </c>
      <c r="D67" s="598"/>
      <c r="E67" s="599"/>
      <c r="F67" s="599"/>
      <c r="G67" s="554"/>
      <c r="H67" s="602"/>
      <c r="I67" s="599"/>
      <c r="J67" s="599"/>
      <c r="K67" s="599"/>
      <c r="L67" s="602"/>
      <c r="M67" s="603"/>
      <c r="N67" s="599"/>
      <c r="O67" s="600"/>
      <c r="P67" s="554"/>
      <c r="Q67" s="599"/>
      <c r="R67" s="599"/>
      <c r="S67" s="599"/>
      <c r="T67" s="602"/>
      <c r="U67" s="599"/>
      <c r="V67" s="602"/>
      <c r="W67" s="971"/>
      <c r="X67" s="971"/>
      <c r="Y67" s="971"/>
      <c r="Z67" s="972"/>
      <c r="AA67" s="973"/>
      <c r="AB67" s="974"/>
      <c r="AC67" s="603"/>
      <c r="AD67" s="974"/>
      <c r="AE67" s="975"/>
      <c r="AF67" s="599"/>
      <c r="AG67" s="599"/>
      <c r="AH67" s="599"/>
      <c r="AI67" s="605"/>
      <c r="AJ67" s="466"/>
    </row>
    <row r="68" spans="1:36" ht="10.5" customHeight="1" x14ac:dyDescent="0.2">
      <c r="A68" s="1102"/>
      <c r="B68" s="1105"/>
      <c r="C68" s="102" t="s">
        <v>327</v>
      </c>
      <c r="D68" s="260">
        <v>77</v>
      </c>
      <c r="E68" s="889"/>
      <c r="F68" s="889"/>
      <c r="G68" s="890"/>
      <c r="H68" s="891"/>
      <c r="I68" s="889"/>
      <c r="J68" s="889"/>
      <c r="K68" s="889"/>
      <c r="L68" s="691"/>
      <c r="M68" s="976"/>
      <c r="N68" s="889">
        <v>24.863659282563809</v>
      </c>
      <c r="O68" s="890"/>
      <c r="P68" s="921"/>
      <c r="Q68" s="977"/>
      <c r="R68" s="889"/>
      <c r="S68" s="889"/>
      <c r="T68" s="691"/>
      <c r="U68" s="889"/>
      <c r="V68" s="691"/>
      <c r="W68" s="903"/>
      <c r="X68" s="903"/>
      <c r="Y68" s="903"/>
      <c r="Z68" s="893">
        <v>81.153950298951074</v>
      </c>
      <c r="AA68" s="935"/>
      <c r="AB68" s="904"/>
      <c r="AC68" s="892">
        <v>195.94300000000001</v>
      </c>
      <c r="AD68" s="904"/>
      <c r="AE68" s="906"/>
      <c r="AF68" s="889">
        <v>81.153950298951074</v>
      </c>
      <c r="AG68" s="889">
        <v>1768.2416433517551</v>
      </c>
      <c r="AH68" s="889">
        <v>1849.3955936507061</v>
      </c>
      <c r="AI68" s="94">
        <v>77</v>
      </c>
      <c r="AJ68" s="466"/>
    </row>
    <row r="69" spans="1:36" ht="10.5" customHeight="1" x14ac:dyDescent="0.2">
      <c r="A69" s="1102"/>
      <c r="B69" s="1105"/>
      <c r="C69" s="102" t="s">
        <v>328</v>
      </c>
      <c r="D69" s="524">
        <v>78</v>
      </c>
      <c r="E69" s="513"/>
      <c r="F69" s="513"/>
      <c r="G69" s="884"/>
      <c r="H69" s="522"/>
      <c r="I69" s="513"/>
      <c r="J69" s="513"/>
      <c r="K69" s="513"/>
      <c r="L69" s="517"/>
      <c r="M69" s="513">
        <v>361.32738346595914</v>
      </c>
      <c r="N69" s="513">
        <v>668.65483713466256</v>
      </c>
      <c r="O69" s="884"/>
      <c r="P69" s="520"/>
      <c r="Q69" s="513"/>
      <c r="R69" s="513"/>
      <c r="S69" s="513"/>
      <c r="T69" s="517">
        <v>3.7670821838066462</v>
      </c>
      <c r="U69" s="513"/>
      <c r="V69" s="522">
        <v>25.861954258755958</v>
      </c>
      <c r="W69" s="910"/>
      <c r="X69" s="910"/>
      <c r="Y69" s="910"/>
      <c r="Z69" s="886">
        <v>2832.6405050607682</v>
      </c>
      <c r="AA69" s="961"/>
      <c r="AB69" s="908"/>
      <c r="AC69" s="518">
        <v>51.802777777777777</v>
      </c>
      <c r="AD69" s="908"/>
      <c r="AE69" s="909"/>
      <c r="AF69" s="513">
        <v>2925.7435403922896</v>
      </c>
      <c r="AG69" s="513">
        <v>44675.891678421438</v>
      </c>
      <c r="AH69" s="513">
        <v>47601.635218813724</v>
      </c>
      <c r="AI69" s="526">
        <v>78</v>
      </c>
      <c r="AJ69" s="466"/>
    </row>
    <row r="70" spans="1:36" ht="10.5" customHeight="1" x14ac:dyDescent="0.2">
      <c r="A70" s="1102"/>
      <c r="B70" s="1105"/>
      <c r="C70" s="102" t="s">
        <v>329</v>
      </c>
      <c r="D70" s="260">
        <v>79</v>
      </c>
      <c r="E70" s="889"/>
      <c r="F70" s="889"/>
      <c r="G70" s="890"/>
      <c r="H70" s="891"/>
      <c r="I70" s="889"/>
      <c r="J70" s="889"/>
      <c r="K70" s="889"/>
      <c r="L70" s="691"/>
      <c r="M70" s="889">
        <v>0.1356</v>
      </c>
      <c r="N70" s="889"/>
      <c r="O70" s="890">
        <v>5.0196000000000005</v>
      </c>
      <c r="P70" s="690"/>
      <c r="Q70" s="889"/>
      <c r="R70" s="889"/>
      <c r="S70" s="889"/>
      <c r="T70" s="691"/>
      <c r="U70" s="889"/>
      <c r="V70" s="891"/>
      <c r="W70" s="903"/>
      <c r="X70" s="903"/>
      <c r="Y70" s="903"/>
      <c r="AA70" s="935"/>
      <c r="AB70" s="904"/>
      <c r="AC70" s="892"/>
      <c r="AD70" s="904"/>
      <c r="AE70" s="906"/>
      <c r="AF70" s="889"/>
      <c r="AG70" s="889">
        <v>220.74331080000002</v>
      </c>
      <c r="AH70" s="889">
        <v>220.74331080000002</v>
      </c>
      <c r="AI70" s="94">
        <v>79</v>
      </c>
      <c r="AJ70" s="466"/>
    </row>
    <row r="71" spans="1:36" ht="10.5" customHeight="1" x14ac:dyDescent="0.2">
      <c r="A71" s="1102"/>
      <c r="B71" s="1105"/>
      <c r="C71" s="102" t="s">
        <v>330</v>
      </c>
      <c r="D71" s="524">
        <v>80</v>
      </c>
      <c r="E71" s="513"/>
      <c r="F71" s="513"/>
      <c r="G71" s="884"/>
      <c r="H71" s="522"/>
      <c r="I71" s="513"/>
      <c r="J71" s="513"/>
      <c r="K71" s="513"/>
      <c r="L71" s="517"/>
      <c r="M71" s="603"/>
      <c r="N71" s="513"/>
      <c r="O71" s="600"/>
      <c r="P71" s="520"/>
      <c r="Q71" s="513"/>
      <c r="R71" s="513"/>
      <c r="S71" s="513"/>
      <c r="T71" s="517"/>
      <c r="U71" s="513"/>
      <c r="V71" s="602"/>
      <c r="W71" s="910"/>
      <c r="X71" s="910"/>
      <c r="Y71" s="910"/>
      <c r="Z71" s="886"/>
      <c r="AA71" s="961"/>
      <c r="AB71" s="908"/>
      <c r="AC71" s="518"/>
      <c r="AD71" s="908"/>
      <c r="AE71" s="909"/>
      <c r="AF71" s="513"/>
      <c r="AG71" s="513"/>
      <c r="AH71" s="513"/>
      <c r="AI71" s="526">
        <v>80</v>
      </c>
      <c r="AJ71" s="466"/>
    </row>
    <row r="72" spans="1:36" ht="10.5" customHeight="1" x14ac:dyDescent="0.2">
      <c r="A72" s="1102"/>
      <c r="B72" s="1105"/>
      <c r="C72" s="435" t="s">
        <v>331</v>
      </c>
      <c r="D72" s="555">
        <v>81</v>
      </c>
      <c r="E72" s="98"/>
      <c r="F72" s="96"/>
      <c r="G72" s="175"/>
      <c r="H72" s="106"/>
      <c r="I72" s="98"/>
      <c r="J72" s="96"/>
      <c r="K72" s="96"/>
      <c r="L72" s="97"/>
      <c r="M72" s="96">
        <v>361.46298346595916</v>
      </c>
      <c r="N72" s="96">
        <v>693.5184964172264</v>
      </c>
      <c r="O72" s="175">
        <v>5.0196000000000005</v>
      </c>
      <c r="P72" s="241"/>
      <c r="Q72" s="96"/>
      <c r="R72" s="96"/>
      <c r="S72" s="96"/>
      <c r="T72" s="106">
        <v>3.7670821838066462</v>
      </c>
      <c r="U72" s="96"/>
      <c r="V72" s="106">
        <v>25.861954258755958</v>
      </c>
      <c r="W72" s="924"/>
      <c r="X72" s="924"/>
      <c r="Y72" s="924"/>
      <c r="Z72" s="96">
        <v>2913.7944553597194</v>
      </c>
      <c r="AA72" s="978"/>
      <c r="AB72" s="925"/>
      <c r="AC72" s="98">
        <v>247.74577777777779</v>
      </c>
      <c r="AD72" s="925"/>
      <c r="AE72" s="926"/>
      <c r="AF72" s="96">
        <v>3006.8974906912408</v>
      </c>
      <c r="AG72" s="96">
        <v>46664.876632573185</v>
      </c>
      <c r="AH72" s="96">
        <v>49671.774123264426</v>
      </c>
      <c r="AI72" s="100">
        <v>81</v>
      </c>
      <c r="AJ72" s="466"/>
    </row>
    <row r="73" spans="1:36" ht="10.5" customHeight="1" x14ac:dyDescent="0.2">
      <c r="A73" s="1102"/>
      <c r="B73" s="1105"/>
      <c r="C73" s="441" t="s">
        <v>332</v>
      </c>
      <c r="D73" s="512">
        <v>82</v>
      </c>
      <c r="E73" s="567"/>
      <c r="F73" s="567"/>
      <c r="G73" s="568"/>
      <c r="H73" s="569"/>
      <c r="I73" s="567"/>
      <c r="J73" s="567">
        <v>32.445700000000002</v>
      </c>
      <c r="K73" s="567"/>
      <c r="L73" s="572"/>
      <c r="M73" s="607">
        <v>2.1783104745696416</v>
      </c>
      <c r="N73" s="607"/>
      <c r="O73" s="568"/>
      <c r="P73" s="571">
        <v>189.93860000000001</v>
      </c>
      <c r="Q73" s="567"/>
      <c r="R73" s="568"/>
      <c r="S73" s="608">
        <v>1.8036635136427486E-2</v>
      </c>
      <c r="T73" s="572">
        <v>33.140056337742728</v>
      </c>
      <c r="U73" s="567"/>
      <c r="V73" s="572">
        <v>6328.2488164196693</v>
      </c>
      <c r="W73" s="979"/>
      <c r="X73" s="979"/>
      <c r="Y73" s="979"/>
      <c r="Z73" s="980">
        <v>6719.232</v>
      </c>
      <c r="AA73" s="886">
        <v>1323.6813930702788</v>
      </c>
      <c r="AB73" s="981">
        <v>837.68619069729334</v>
      </c>
      <c r="AC73" s="570">
        <v>2918.2405899999999</v>
      </c>
      <c r="AD73" s="981">
        <v>5035.9032000000007</v>
      </c>
      <c r="AE73" s="982"/>
      <c r="AF73" s="697">
        <v>32286.063905378385</v>
      </c>
      <c r="AG73" s="697">
        <v>25233.268770060677</v>
      </c>
      <c r="AH73" s="697">
        <v>57519.332675439058</v>
      </c>
      <c r="AI73" s="523">
        <v>82</v>
      </c>
      <c r="AJ73" s="466"/>
    </row>
    <row r="74" spans="1:36" ht="10.5" customHeight="1" x14ac:dyDescent="0.2">
      <c r="A74" s="1102"/>
      <c r="B74" s="1105"/>
      <c r="C74" s="443" t="s">
        <v>61</v>
      </c>
      <c r="D74" s="610">
        <v>83</v>
      </c>
      <c r="E74" s="889"/>
      <c r="F74" s="889"/>
      <c r="G74" s="890"/>
      <c r="H74" s="891"/>
      <c r="I74" s="889"/>
      <c r="J74" s="889"/>
      <c r="K74" s="889">
        <v>9.4700000000000006E-2</v>
      </c>
      <c r="L74" s="691"/>
      <c r="M74" s="983">
        <v>7.3303048797977013</v>
      </c>
      <c r="N74" s="983">
        <v>97.67866146721498</v>
      </c>
      <c r="O74" s="984"/>
      <c r="P74" s="690">
        <v>73.642289813473909</v>
      </c>
      <c r="Q74" s="889">
        <v>5.0200000000000022E-2</v>
      </c>
      <c r="R74" s="890"/>
      <c r="S74" s="923"/>
      <c r="T74" s="691">
        <v>6.9403915013259141</v>
      </c>
      <c r="U74" s="889"/>
      <c r="V74" s="691">
        <v>2670.8985128967743</v>
      </c>
      <c r="W74" s="985"/>
      <c r="X74" s="985"/>
      <c r="Y74" s="986">
        <v>33.348210000000009</v>
      </c>
      <c r="Z74" s="893">
        <v>2669.9253815620286</v>
      </c>
      <c r="AA74" s="986">
        <v>122.96326714721852</v>
      </c>
      <c r="AB74" s="890">
        <v>36.079766749515201</v>
      </c>
      <c r="AC74" s="892">
        <v>2908.2359200000001</v>
      </c>
      <c r="AD74" s="890">
        <v>3397.1107999999999</v>
      </c>
      <c r="AE74" s="906"/>
      <c r="AF74" s="987">
        <v>12480.39861678715</v>
      </c>
      <c r="AG74" s="987">
        <v>21810.411956463093</v>
      </c>
      <c r="AH74" s="987">
        <v>34290.810573250244</v>
      </c>
      <c r="AI74" s="988">
        <v>83</v>
      </c>
      <c r="AJ74" s="466"/>
    </row>
    <row r="75" spans="1:36" ht="10.5" customHeight="1" thickBot="1" x14ac:dyDescent="0.25">
      <c r="A75" s="1103"/>
      <c r="B75" s="1106"/>
      <c r="C75" s="442" t="s">
        <v>433</v>
      </c>
      <c r="D75" s="598">
        <v>84</v>
      </c>
      <c r="E75" s="541"/>
      <c r="F75" s="541"/>
      <c r="G75" s="542"/>
      <c r="H75" s="614"/>
      <c r="I75" s="541"/>
      <c r="J75" s="541">
        <v>32.445700000000002</v>
      </c>
      <c r="K75" s="541">
        <v>9.4700000000000006E-2</v>
      </c>
      <c r="L75" s="544"/>
      <c r="M75" s="541">
        <v>9.5086153543673433</v>
      </c>
      <c r="N75" s="541">
        <v>97.67866146721498</v>
      </c>
      <c r="O75" s="542"/>
      <c r="P75" s="615">
        <v>263.5808898134739</v>
      </c>
      <c r="Q75" s="541">
        <v>5.0200000000000022E-2</v>
      </c>
      <c r="R75" s="541"/>
      <c r="S75" s="541">
        <v>1.8036635136427486E-2</v>
      </c>
      <c r="T75" s="544">
        <v>40.08044783906864</v>
      </c>
      <c r="U75" s="541"/>
      <c r="V75" s="544">
        <v>8999.1473293164436</v>
      </c>
      <c r="W75" s="916"/>
      <c r="X75" s="916"/>
      <c r="Y75" s="917">
        <v>33.348210000000009</v>
      </c>
      <c r="Z75" s="989">
        <v>9389.1573815620268</v>
      </c>
      <c r="AA75" s="886">
        <v>1446.6446602174974</v>
      </c>
      <c r="AB75" s="914">
        <v>873.76595744680856</v>
      </c>
      <c r="AC75" s="617">
        <v>5826.4765100000004</v>
      </c>
      <c r="AD75" s="914">
        <v>8433.014000000001</v>
      </c>
      <c r="AE75" s="990"/>
      <c r="AF75" s="699">
        <v>44139.846594765535</v>
      </c>
      <c r="AG75" s="699">
        <v>47670.296653923775</v>
      </c>
      <c r="AH75" s="699">
        <v>91810.143248689303</v>
      </c>
      <c r="AI75" s="618">
        <v>84</v>
      </c>
      <c r="AJ75" s="466"/>
    </row>
    <row r="76" spans="1:36" x14ac:dyDescent="0.2">
      <c r="A76" s="444"/>
      <c r="B76" s="361"/>
      <c r="C76" s="865" t="s">
        <v>333</v>
      </c>
      <c r="D76" s="361"/>
      <c r="E76" s="87" t="s">
        <v>636</v>
      </c>
      <c r="F76" s="991"/>
      <c r="G76" s="992"/>
      <c r="H76" s="992"/>
      <c r="I76" s="993"/>
      <c r="J76" s="991"/>
      <c r="K76" s="994"/>
      <c r="L76" s="88"/>
      <c r="M76" s="482"/>
      <c r="N76" s="995"/>
      <c r="O76" s="996"/>
      <c r="P76" s="997" t="s">
        <v>637</v>
      </c>
      <c r="Q76" s="995"/>
      <c r="R76" s="995"/>
      <c r="S76" s="995"/>
      <c r="T76" s="995"/>
      <c r="U76" s="995"/>
      <c r="V76" s="995"/>
      <c r="W76" s="992"/>
      <c r="X76" s="995"/>
      <c r="Y76" s="995"/>
      <c r="Z76" s="995"/>
      <c r="AA76" s="995"/>
      <c r="AB76" s="998"/>
      <c r="AC76" s="995"/>
      <c r="AD76" s="992"/>
      <c r="AE76" s="999"/>
      <c r="AF76" s="1000" t="s">
        <v>334</v>
      </c>
      <c r="AG76" s="1001">
        <v>46034</v>
      </c>
      <c r="AH76" s="1002"/>
      <c r="AI76" s="1003"/>
    </row>
    <row r="77" spans="1:36" ht="13.5" thickBot="1" x14ac:dyDescent="0.25">
      <c r="A77" s="452"/>
      <c r="B77" s="453"/>
      <c r="C77" s="454"/>
      <c r="D77" s="453"/>
      <c r="E77" s="661" t="s">
        <v>638</v>
      </c>
      <c r="F77" s="1004"/>
      <c r="G77" s="483"/>
      <c r="H77" s="483"/>
      <c r="I77" s="1005"/>
      <c r="J77" s="1006"/>
      <c r="K77" s="1007"/>
      <c r="L77" s="1008"/>
      <c r="M77" s="483"/>
      <c r="N77" s="1004"/>
      <c r="O77" s="1009"/>
      <c r="P77" s="108"/>
      <c r="Q77" s="1004"/>
      <c r="R77" s="1004"/>
      <c r="S77" s="1004"/>
      <c r="T77" s="1004"/>
      <c r="U77" s="1004"/>
      <c r="V77" s="1004"/>
      <c r="W77" s="1007"/>
      <c r="X77" s="108"/>
      <c r="Y77" s="1004"/>
      <c r="Z77" s="1010"/>
      <c r="AA77" s="1004"/>
      <c r="AB77" s="1007"/>
      <c r="AC77" s="1004"/>
      <c r="AD77" s="1008"/>
      <c r="AE77" s="1008"/>
      <c r="AF77" s="1008"/>
      <c r="AG77" s="1008"/>
      <c r="AH77" s="1011"/>
      <c r="AI77" s="1012"/>
    </row>
    <row r="79" spans="1:36" x14ac:dyDescent="0.2">
      <c r="G79" s="440"/>
      <c r="M79" s="440"/>
    </row>
  </sheetData>
  <mergeCells count="10">
    <mergeCell ref="AJ47:AJ49"/>
    <mergeCell ref="A45:A75"/>
    <mergeCell ref="B46:B75"/>
    <mergeCell ref="P5:Q5"/>
    <mergeCell ref="A1:O1"/>
    <mergeCell ref="M4:O4"/>
    <mergeCell ref="P4:T4"/>
    <mergeCell ref="P1:AI1"/>
    <mergeCell ref="A40:A41"/>
    <mergeCell ref="AF4:AH4"/>
  </mergeCells>
  <printOptions horizontalCentered="1" verticalCentered="1"/>
  <pageMargins left="0.15748031496062992" right="0.19685039370078741" top="0.19685039370078741" bottom="0.19685039370078741" header="0.19685039370078741" footer="0.51181102362204722"/>
  <pageSetup paperSize="9" scale="94" orientation="portrait" r:id="rId1"/>
  <headerFooter scaleWithDoc="0">
    <oddHeader xml:space="preserve">&amp;L                     
                                      &amp;C
&amp;R
    &amp;8 &amp;10                 </oddHeader>
  </headerFooter>
  <colBreaks count="1" manualBreakCount="1">
    <brk id="15" max="76"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zoomScaleNormal="100" zoomScaleSheetLayoutView="100" zoomScalePageLayoutView="115" workbookViewId="0">
      <selection sqref="A1:O1"/>
    </sheetView>
  </sheetViews>
  <sheetFormatPr baseColWidth="10" defaultColWidth="11.42578125" defaultRowHeight="12.75" x14ac:dyDescent="0.2"/>
  <cols>
    <col min="1" max="1" width="1.85546875" style="352" customWidth="1"/>
    <col min="2" max="2" width="5.85546875" style="352" customWidth="1"/>
    <col min="3" max="3" width="33.42578125" style="352" customWidth="1"/>
    <col min="4" max="4" width="4.5703125" style="352" bestFit="1" customWidth="1"/>
    <col min="5" max="5" width="5.85546875" style="352" customWidth="1"/>
    <col min="6" max="7" width="4.42578125" style="352" customWidth="1"/>
    <col min="8" max="9" width="5.42578125" style="352" customWidth="1"/>
    <col min="10" max="10" width="6" style="352" customWidth="1"/>
    <col min="11" max="11" width="5.5703125" style="352" customWidth="1"/>
    <col min="12" max="12" width="4.42578125" style="352" customWidth="1"/>
    <col min="13" max="13" width="6" style="352" customWidth="1"/>
    <col min="14" max="14" width="6.5703125" style="352" bestFit="1" customWidth="1"/>
    <col min="15" max="15" width="6.85546875" style="352" customWidth="1"/>
    <col min="16" max="16" width="5.140625" style="352" customWidth="1"/>
    <col min="17" max="17" width="5.28515625" style="352" bestFit="1" customWidth="1"/>
    <col min="18" max="18" width="4.5703125" style="352" customWidth="1"/>
    <col min="19" max="19" width="5.42578125" style="352" customWidth="1"/>
    <col min="20" max="20" width="4.85546875" style="352" customWidth="1"/>
    <col min="21" max="21" width="4" style="352" bestFit="1" customWidth="1"/>
    <col min="22" max="22" width="6.28515625" style="352" bestFit="1" customWidth="1"/>
    <col min="23" max="25" width="5" style="352" customWidth="1"/>
    <col min="26" max="26" width="6.42578125" style="352" bestFit="1" customWidth="1"/>
    <col min="27" max="28" width="5" style="352" customWidth="1"/>
    <col min="29" max="29" width="5.5703125" style="352" bestFit="1" customWidth="1"/>
    <col min="30" max="30" width="5.85546875" style="352" bestFit="1" customWidth="1"/>
    <col min="31" max="31" width="4.85546875" style="352" customWidth="1"/>
    <col min="32" max="34" width="6.5703125" style="352" customWidth="1"/>
    <col min="35" max="35" width="4.5703125" style="352" bestFit="1" customWidth="1"/>
    <col min="36" max="36" width="8.85546875" style="352" customWidth="1"/>
    <col min="37" max="16384" width="11.42578125" style="352"/>
  </cols>
  <sheetData>
    <row r="1" spans="1:38" x14ac:dyDescent="0.2">
      <c r="A1" s="1109" t="s">
        <v>627</v>
      </c>
      <c r="B1" s="1109"/>
      <c r="C1" s="1109"/>
      <c r="D1" s="1109"/>
      <c r="E1" s="1109"/>
      <c r="F1" s="1109"/>
      <c r="G1" s="1109"/>
      <c r="H1" s="1109"/>
      <c r="I1" s="1109"/>
      <c r="J1" s="1109"/>
      <c r="K1" s="1109"/>
      <c r="L1" s="1109"/>
      <c r="M1" s="1109"/>
      <c r="N1" s="1109"/>
      <c r="O1" s="1109"/>
      <c r="P1" s="1109" t="s">
        <v>628</v>
      </c>
      <c r="Q1" s="1109"/>
      <c r="R1" s="1109"/>
      <c r="S1" s="1109"/>
      <c r="T1" s="1109"/>
      <c r="U1" s="1109"/>
      <c r="V1" s="1109"/>
      <c r="W1" s="1109"/>
      <c r="X1" s="1109"/>
      <c r="Y1" s="1109"/>
      <c r="Z1" s="1109"/>
      <c r="AA1" s="1109"/>
      <c r="AB1" s="1109"/>
      <c r="AC1" s="1109"/>
      <c r="AD1" s="1109"/>
      <c r="AE1" s="1109"/>
      <c r="AF1" s="1109"/>
      <c r="AG1" s="1109"/>
      <c r="AH1" s="1109"/>
      <c r="AI1" s="1109"/>
      <c r="AJ1" s="792"/>
      <c r="AK1" s="792"/>
      <c r="AL1" s="792"/>
    </row>
    <row r="2" spans="1:38" ht="13.5" thickBot="1" x14ac:dyDescent="0.25"/>
    <row r="3" spans="1:38" s="351" customFormat="1" ht="11.1" customHeight="1" x14ac:dyDescent="0.2">
      <c r="A3" s="353"/>
      <c r="B3" s="354"/>
      <c r="C3" s="354"/>
      <c r="D3" s="355"/>
      <c r="E3" s="356"/>
      <c r="F3" s="354"/>
      <c r="G3" s="354"/>
      <c r="H3" s="354"/>
      <c r="I3" s="356"/>
      <c r="J3" s="354"/>
      <c r="K3" s="354"/>
      <c r="L3" s="357"/>
      <c r="M3" s="89"/>
      <c r="N3" s="88"/>
      <c r="O3" s="88"/>
      <c r="P3" s="88"/>
      <c r="Q3" s="88"/>
      <c r="R3" s="88"/>
      <c r="S3" s="88"/>
      <c r="T3" s="672"/>
      <c r="U3" s="354"/>
      <c r="V3" s="357"/>
      <c r="W3" s="356"/>
      <c r="X3" s="358"/>
      <c r="Y3" s="354"/>
      <c r="Z3" s="359"/>
      <c r="AA3" s="358"/>
      <c r="AB3" s="357"/>
      <c r="AC3" s="360"/>
      <c r="AD3" s="354"/>
      <c r="AE3" s="357"/>
      <c r="AF3" s="361"/>
      <c r="AG3" s="361"/>
      <c r="AH3" s="361"/>
      <c r="AI3" s="362"/>
    </row>
    <row r="4" spans="1:38" s="351" customFormat="1" ht="11.1" customHeight="1" x14ac:dyDescent="0.2">
      <c r="A4" s="363"/>
      <c r="B4" s="364" t="s">
        <v>224</v>
      </c>
      <c r="C4" s="365"/>
      <c r="D4" s="366"/>
      <c r="E4" s="367" t="s">
        <v>1</v>
      </c>
      <c r="F4" s="368"/>
      <c r="G4" s="368"/>
      <c r="H4" s="368"/>
      <c r="I4" s="367" t="s">
        <v>2</v>
      </c>
      <c r="J4" s="369"/>
      <c r="K4" s="370"/>
      <c r="L4" s="371"/>
      <c r="M4" s="1110" t="s">
        <v>3</v>
      </c>
      <c r="N4" s="1111"/>
      <c r="O4" s="1111"/>
      <c r="P4" s="1111" t="s">
        <v>632</v>
      </c>
      <c r="Q4" s="1111"/>
      <c r="R4" s="1111"/>
      <c r="S4" s="1111"/>
      <c r="T4" s="1112"/>
      <c r="U4" s="369" t="s">
        <v>4</v>
      </c>
      <c r="V4" s="372"/>
      <c r="W4" s="370" t="s">
        <v>457</v>
      </c>
      <c r="X4" s="372"/>
      <c r="Y4" s="369"/>
      <c r="Z4" s="372"/>
      <c r="AA4" s="369"/>
      <c r="AB4" s="372"/>
      <c r="AC4" s="369" t="s">
        <v>491</v>
      </c>
      <c r="AD4" s="372"/>
      <c r="AE4" s="372"/>
      <c r="AF4" s="1115" t="s">
        <v>225</v>
      </c>
      <c r="AG4" s="1116"/>
      <c r="AH4" s="1117"/>
      <c r="AI4" s="373"/>
    </row>
    <row r="5" spans="1:38" s="351" customFormat="1" ht="11.1" customHeight="1" x14ac:dyDescent="0.2">
      <c r="A5" s="363"/>
      <c r="B5" s="364"/>
      <c r="C5" s="365"/>
      <c r="D5" s="374"/>
      <c r="E5" s="375"/>
      <c r="F5" s="376"/>
      <c r="G5" s="376"/>
      <c r="H5" s="377"/>
      <c r="I5" s="378"/>
      <c r="J5" s="379"/>
      <c r="K5" s="380"/>
      <c r="L5" s="381"/>
      <c r="M5" s="375"/>
      <c r="N5" s="376"/>
      <c r="O5" s="376"/>
      <c r="P5" s="1107" t="s">
        <v>226</v>
      </c>
      <c r="Q5" s="1108"/>
      <c r="R5" s="382"/>
      <c r="S5" s="383"/>
      <c r="T5" s="384"/>
      <c r="U5" s="379"/>
      <c r="V5" s="385" t="s">
        <v>227</v>
      </c>
      <c r="W5" s="671"/>
      <c r="X5" s="506"/>
      <c r="Y5" s="506"/>
      <c r="Z5" s="506"/>
      <c r="AA5" s="670"/>
      <c r="AB5" s="390"/>
      <c r="AC5" s="379"/>
      <c r="AD5" s="389"/>
      <c r="AE5" s="390"/>
      <c r="AF5" s="386" t="s">
        <v>228</v>
      </c>
      <c r="AG5" s="391"/>
      <c r="AH5" s="392"/>
      <c r="AI5" s="393"/>
    </row>
    <row r="6" spans="1:38" s="351" customFormat="1" ht="11.1" customHeight="1" x14ac:dyDescent="0.2">
      <c r="A6" s="363"/>
      <c r="B6" s="364"/>
      <c r="C6" s="365"/>
      <c r="D6" s="374" t="s">
        <v>229</v>
      </c>
      <c r="E6" s="378"/>
      <c r="F6" s="388"/>
      <c r="G6" s="388"/>
      <c r="H6" s="394" t="s">
        <v>419</v>
      </c>
      <c r="I6" s="378"/>
      <c r="J6" s="379"/>
      <c r="K6" s="379" t="s">
        <v>419</v>
      </c>
      <c r="L6" s="395"/>
      <c r="M6" s="378"/>
      <c r="N6" s="388"/>
      <c r="O6" s="388" t="s">
        <v>231</v>
      </c>
      <c r="P6" s="387"/>
      <c r="Q6" s="387"/>
      <c r="R6" s="387"/>
      <c r="S6" s="387" t="s">
        <v>419</v>
      </c>
      <c r="T6" s="384"/>
      <c r="U6" s="379"/>
      <c r="V6" s="396"/>
      <c r="W6" s="664"/>
      <c r="X6" s="666"/>
      <c r="Y6" s="669"/>
      <c r="Z6" s="664"/>
      <c r="AA6" s="664"/>
      <c r="AB6" s="668"/>
      <c r="AC6" s="664"/>
      <c r="AD6" s="90"/>
      <c r="AE6" s="91"/>
      <c r="AF6" s="387"/>
      <c r="AG6" s="387"/>
      <c r="AH6" s="397"/>
      <c r="AI6" s="393" t="s">
        <v>229</v>
      </c>
    </row>
    <row r="7" spans="1:38" s="351" customFormat="1" ht="11.1" customHeight="1" x14ac:dyDescent="0.2">
      <c r="A7" s="363"/>
      <c r="B7" s="364"/>
      <c r="C7" s="365"/>
      <c r="D7" s="374" t="s">
        <v>232</v>
      </c>
      <c r="E7" s="378" t="s">
        <v>233</v>
      </c>
      <c r="F7" s="388" t="s">
        <v>234</v>
      </c>
      <c r="G7" s="388" t="s">
        <v>235</v>
      </c>
      <c r="H7" s="394" t="s">
        <v>196</v>
      </c>
      <c r="I7" s="378" t="s">
        <v>233</v>
      </c>
      <c r="J7" s="379" t="s">
        <v>236</v>
      </c>
      <c r="K7" s="379" t="s">
        <v>197</v>
      </c>
      <c r="L7" s="395" t="s">
        <v>237</v>
      </c>
      <c r="M7" s="378" t="s">
        <v>238</v>
      </c>
      <c r="N7" s="388" t="s">
        <v>239</v>
      </c>
      <c r="O7" s="388" t="s">
        <v>240</v>
      </c>
      <c r="P7" s="387"/>
      <c r="Q7" s="387"/>
      <c r="R7" s="387" t="s">
        <v>75</v>
      </c>
      <c r="S7" s="387" t="s">
        <v>198</v>
      </c>
      <c r="T7" s="384" t="s">
        <v>241</v>
      </c>
      <c r="U7" s="379" t="s">
        <v>523</v>
      </c>
      <c r="V7" s="396" t="s">
        <v>242</v>
      </c>
      <c r="W7" s="379" t="s">
        <v>243</v>
      </c>
      <c r="X7" s="666" t="s">
        <v>244</v>
      </c>
      <c r="Y7" s="669" t="s">
        <v>245</v>
      </c>
      <c r="Z7" s="664" t="s">
        <v>34</v>
      </c>
      <c r="AA7" s="664" t="s">
        <v>189</v>
      </c>
      <c r="AB7" s="668" t="s">
        <v>246</v>
      </c>
      <c r="AC7" s="379" t="s">
        <v>335</v>
      </c>
      <c r="AD7" s="395" t="s">
        <v>247</v>
      </c>
      <c r="AE7" s="394" t="s">
        <v>419</v>
      </c>
      <c r="AF7" s="398" t="s">
        <v>206</v>
      </c>
      <c r="AG7" s="398" t="s">
        <v>207</v>
      </c>
      <c r="AH7" s="399" t="s">
        <v>248</v>
      </c>
      <c r="AI7" s="393" t="s">
        <v>232</v>
      </c>
    </row>
    <row r="8" spans="1:38" s="351" customFormat="1" ht="11.1" customHeight="1" x14ac:dyDescent="0.2">
      <c r="A8" s="363"/>
      <c r="B8" s="400" t="s">
        <v>635</v>
      </c>
      <c r="C8" s="401"/>
      <c r="D8" s="484" t="s">
        <v>249</v>
      </c>
      <c r="E8" s="378" t="s">
        <v>250</v>
      </c>
      <c r="F8" s="388" t="s">
        <v>251</v>
      </c>
      <c r="G8" s="388"/>
      <c r="H8" s="394" t="s">
        <v>252</v>
      </c>
      <c r="I8" s="378" t="s">
        <v>250</v>
      </c>
      <c r="J8" s="379"/>
      <c r="K8" s="379" t="s">
        <v>252</v>
      </c>
      <c r="L8" s="395" t="s">
        <v>253</v>
      </c>
      <c r="M8" s="378" t="s">
        <v>254</v>
      </c>
      <c r="N8" s="388" t="s">
        <v>254</v>
      </c>
      <c r="O8" s="388" t="s">
        <v>430</v>
      </c>
      <c r="P8" s="379" t="s">
        <v>255</v>
      </c>
      <c r="Q8" s="379" t="s">
        <v>256</v>
      </c>
      <c r="R8" s="379" t="s">
        <v>76</v>
      </c>
      <c r="S8" s="379" t="s">
        <v>257</v>
      </c>
      <c r="T8" s="384" t="s">
        <v>258</v>
      </c>
      <c r="U8" s="379" t="s">
        <v>524</v>
      </c>
      <c r="V8" s="384" t="s">
        <v>259</v>
      </c>
      <c r="W8" s="379" t="s">
        <v>260</v>
      </c>
      <c r="X8" s="666" t="s">
        <v>261</v>
      </c>
      <c r="Y8" s="664" t="s">
        <v>262</v>
      </c>
      <c r="Z8" s="664" t="s">
        <v>35</v>
      </c>
      <c r="AA8" s="664" t="s">
        <v>173</v>
      </c>
      <c r="AB8" s="668" t="s">
        <v>263</v>
      </c>
      <c r="AC8" s="477"/>
      <c r="AD8" s="90" t="s">
        <v>264</v>
      </c>
      <c r="AE8" s="91" t="s">
        <v>336</v>
      </c>
      <c r="AF8" s="402" t="s">
        <v>211</v>
      </c>
      <c r="AG8" s="402" t="s">
        <v>211</v>
      </c>
      <c r="AH8" s="399"/>
      <c r="AI8" s="393" t="s">
        <v>249</v>
      </c>
    </row>
    <row r="9" spans="1:38" s="351" customFormat="1" ht="11.1" customHeight="1" x14ac:dyDescent="0.2">
      <c r="A9" s="363"/>
      <c r="B9" s="478"/>
      <c r="C9" s="401"/>
      <c r="D9" s="484" t="s">
        <v>265</v>
      </c>
      <c r="E9" s="378"/>
      <c r="F9" s="388"/>
      <c r="G9" s="388"/>
      <c r="H9" s="394" t="s">
        <v>266</v>
      </c>
      <c r="I9" s="378"/>
      <c r="J9" s="379"/>
      <c r="K9" s="379" t="s">
        <v>266</v>
      </c>
      <c r="L9" s="395" t="s">
        <v>267</v>
      </c>
      <c r="M9" s="378" t="s">
        <v>268</v>
      </c>
      <c r="N9" s="388" t="s">
        <v>269</v>
      </c>
      <c r="O9" s="388" t="s">
        <v>270</v>
      </c>
      <c r="P9" s="379"/>
      <c r="Q9" s="379"/>
      <c r="R9" s="379"/>
      <c r="S9" s="379" t="s">
        <v>271</v>
      </c>
      <c r="T9" s="384" t="s">
        <v>259</v>
      </c>
      <c r="U9" s="379" t="s">
        <v>269</v>
      </c>
      <c r="V9" s="384"/>
      <c r="W9" s="673"/>
      <c r="X9" s="666"/>
      <c r="Y9" s="664" t="s">
        <v>259</v>
      </c>
      <c r="Z9" s="664"/>
      <c r="AA9" s="664" t="s">
        <v>174</v>
      </c>
      <c r="AB9" s="668"/>
      <c r="AC9" s="379"/>
      <c r="AD9" s="90"/>
      <c r="AE9" s="91" t="s">
        <v>272</v>
      </c>
      <c r="AF9" s="402" t="s">
        <v>272</v>
      </c>
      <c r="AG9" s="402" t="s">
        <v>272</v>
      </c>
      <c r="AH9" s="399"/>
      <c r="AI9" s="393" t="s">
        <v>265</v>
      </c>
    </row>
    <row r="10" spans="1:38" s="351" customFormat="1" ht="11.1" customHeight="1" x14ac:dyDescent="0.2">
      <c r="A10" s="363"/>
      <c r="B10" s="478"/>
      <c r="D10" s="374"/>
      <c r="E10" s="403"/>
      <c r="F10" s="404"/>
      <c r="G10" s="404"/>
      <c r="H10" s="405"/>
      <c r="I10" s="403"/>
      <c r="J10" s="406"/>
      <c r="K10" s="406"/>
      <c r="L10" s="407"/>
      <c r="M10" s="378"/>
      <c r="N10" s="388"/>
      <c r="O10" s="507"/>
      <c r="P10" s="379"/>
      <c r="Q10" s="379"/>
      <c r="R10" s="379"/>
      <c r="S10" s="379"/>
      <c r="T10" s="384"/>
      <c r="U10" s="379"/>
      <c r="V10" s="384"/>
      <c r="W10" s="379"/>
      <c r="X10" s="667"/>
      <c r="Y10" s="664"/>
      <c r="Z10" s="665"/>
      <c r="AA10" s="664"/>
      <c r="AB10" s="674"/>
      <c r="AC10" s="379"/>
      <c r="AD10" s="408"/>
      <c r="AE10" s="405"/>
      <c r="AF10" s="402"/>
      <c r="AG10" s="402"/>
      <c r="AH10" s="399"/>
      <c r="AI10" s="393"/>
    </row>
    <row r="11" spans="1:38" s="351" customFormat="1" ht="11.1" customHeight="1" x14ac:dyDescent="0.2">
      <c r="A11" s="363"/>
      <c r="B11" s="409" t="s">
        <v>481</v>
      </c>
      <c r="C11" s="410"/>
      <c r="D11" s="366"/>
      <c r="E11" s="411" t="s">
        <v>190</v>
      </c>
      <c r="F11" s="412"/>
      <c r="G11" s="412"/>
      <c r="H11" s="412"/>
      <c r="I11" s="412"/>
      <c r="J11" s="412"/>
      <c r="K11" s="412"/>
      <c r="L11" s="412"/>
      <c r="M11" s="412"/>
      <c r="N11" s="412"/>
      <c r="O11" s="675"/>
      <c r="P11" s="412" t="s">
        <v>190</v>
      </c>
      <c r="Q11" s="412"/>
      <c r="R11" s="412"/>
      <c r="S11" s="412"/>
      <c r="T11" s="412"/>
      <c r="U11" s="412"/>
      <c r="V11" s="413"/>
      <c r="W11" s="676"/>
      <c r="X11" s="412"/>
      <c r="Y11" s="412"/>
      <c r="Z11" s="412"/>
      <c r="AA11" s="412"/>
      <c r="AB11" s="676"/>
      <c r="AC11" s="412"/>
      <c r="AD11" s="413"/>
      <c r="AE11" s="412"/>
      <c r="AF11" s="412"/>
      <c r="AG11" s="412"/>
      <c r="AH11" s="412"/>
      <c r="AI11" s="414"/>
    </row>
    <row r="12" spans="1:38" s="351" customFormat="1" ht="9.75" customHeight="1" x14ac:dyDescent="0.15">
      <c r="A12" s="415"/>
      <c r="B12" s="416" t="s">
        <v>276</v>
      </c>
      <c r="C12" s="417"/>
      <c r="D12" s="418"/>
      <c r="E12" s="188">
        <v>1</v>
      </c>
      <c r="F12" s="176">
        <v>2</v>
      </c>
      <c r="G12" s="189">
        <v>3</v>
      </c>
      <c r="H12" s="92">
        <v>4</v>
      </c>
      <c r="I12" s="190">
        <v>5</v>
      </c>
      <c r="J12" s="191">
        <v>6</v>
      </c>
      <c r="K12" s="191">
        <v>7</v>
      </c>
      <c r="L12" s="177">
        <v>8</v>
      </c>
      <c r="M12" s="188">
        <v>9</v>
      </c>
      <c r="N12" s="191">
        <v>10</v>
      </c>
      <c r="O12" s="191">
        <v>11</v>
      </c>
      <c r="P12" s="176">
        <v>12</v>
      </c>
      <c r="Q12" s="191">
        <v>13</v>
      </c>
      <c r="R12" s="176">
        <v>14</v>
      </c>
      <c r="S12" s="176">
        <v>15</v>
      </c>
      <c r="T12" s="177">
        <v>16</v>
      </c>
      <c r="U12" s="191">
        <v>17</v>
      </c>
      <c r="V12" s="192">
        <v>18</v>
      </c>
      <c r="W12" s="191">
        <v>19</v>
      </c>
      <c r="X12" s="191">
        <v>20</v>
      </c>
      <c r="Y12" s="176">
        <v>21</v>
      </c>
      <c r="Z12" s="176">
        <v>22</v>
      </c>
      <c r="AA12" s="176">
        <v>23</v>
      </c>
      <c r="AB12" s="177">
        <v>24</v>
      </c>
      <c r="AC12" s="176">
        <v>25</v>
      </c>
      <c r="AD12" s="189">
        <v>26</v>
      </c>
      <c r="AE12" s="92">
        <v>27</v>
      </c>
      <c r="AF12" s="193">
        <v>28</v>
      </c>
      <c r="AG12" s="191">
        <v>29</v>
      </c>
      <c r="AH12" s="177">
        <v>30</v>
      </c>
      <c r="AI12" s="419"/>
    </row>
    <row r="13" spans="1:38" s="351" customFormat="1" ht="10.5" customHeight="1" x14ac:dyDescent="0.15">
      <c r="A13" s="420"/>
      <c r="B13" s="421"/>
      <c r="C13" s="397" t="s">
        <v>277</v>
      </c>
      <c r="D13" s="512">
        <v>1</v>
      </c>
      <c r="E13" s="513"/>
      <c r="F13" s="514"/>
      <c r="G13" s="515"/>
      <c r="H13" s="516"/>
      <c r="I13" s="513"/>
      <c r="J13" s="514"/>
      <c r="K13" s="514"/>
      <c r="L13" s="517"/>
      <c r="M13" s="518"/>
      <c r="N13" s="513"/>
      <c r="O13" s="519"/>
      <c r="P13" s="520"/>
      <c r="Q13" s="513"/>
      <c r="R13" s="513"/>
      <c r="S13" s="513"/>
      <c r="T13" s="517"/>
      <c r="U13" s="513">
        <v>32.287520000000001</v>
      </c>
      <c r="V13" s="517">
        <v>21.962817881005474</v>
      </c>
      <c r="W13" s="513">
        <v>695.86559999999997</v>
      </c>
      <c r="X13" s="513">
        <v>14477.775969071115</v>
      </c>
      <c r="Y13" s="513">
        <v>439.28149571428571</v>
      </c>
      <c r="Z13" s="521">
        <v>34079.116628809759</v>
      </c>
      <c r="AA13" s="513">
        <v>1651.8736602174974</v>
      </c>
      <c r="AB13" s="519">
        <v>7162.4691574468088</v>
      </c>
      <c r="AC13" s="518"/>
      <c r="AD13" s="519"/>
      <c r="AE13" s="522">
        <v>3789.1132000000002</v>
      </c>
      <c r="AF13" s="513">
        <v>58560.632849140471</v>
      </c>
      <c r="AG13" s="513">
        <v>3789.1132000000002</v>
      </c>
      <c r="AH13" s="513">
        <v>62349.746049140471</v>
      </c>
      <c r="AI13" s="523">
        <v>1</v>
      </c>
      <c r="AJ13" s="466"/>
    </row>
    <row r="14" spans="1:38" s="351" customFormat="1" ht="10.5" customHeight="1" x14ac:dyDescent="0.15">
      <c r="A14" s="363"/>
      <c r="B14" s="423"/>
      <c r="C14" s="424" t="s">
        <v>278</v>
      </c>
      <c r="D14" s="260">
        <v>2</v>
      </c>
      <c r="E14" s="501">
        <v>0.70269000000000004</v>
      </c>
      <c r="F14" s="501"/>
      <c r="G14" s="502">
        <v>315.08789000000002</v>
      </c>
      <c r="H14" s="479"/>
      <c r="I14" s="501"/>
      <c r="J14" s="501">
        <v>623.76858250000009</v>
      </c>
      <c r="K14" s="501">
        <v>2169.1913877800002</v>
      </c>
      <c r="L14" s="527"/>
      <c r="M14" s="508">
        <v>16153.2163274335</v>
      </c>
      <c r="N14" s="501">
        <v>33852.683237154299</v>
      </c>
      <c r="O14" s="502">
        <v>214.83887999999999</v>
      </c>
      <c r="P14" s="528">
        <v>12572.587973</v>
      </c>
      <c r="Q14" s="501">
        <v>4.02499999E-2</v>
      </c>
      <c r="R14" s="501"/>
      <c r="S14" s="501">
        <v>3697.0276381947001</v>
      </c>
      <c r="T14" s="527">
        <v>2205.0915855655999</v>
      </c>
      <c r="U14" s="501"/>
      <c r="V14" s="527">
        <v>70814.216120739133</v>
      </c>
      <c r="W14" s="501"/>
      <c r="X14" s="501"/>
      <c r="Y14" s="501"/>
      <c r="Z14" s="422">
        <v>3245.2189630398843</v>
      </c>
      <c r="AA14" s="528"/>
      <c r="AB14" s="502"/>
      <c r="AC14" s="508">
        <v>12668.903868684389</v>
      </c>
      <c r="AD14" s="502"/>
      <c r="AE14" s="479"/>
      <c r="AF14" s="501">
        <v>77168.185634059017</v>
      </c>
      <c r="AG14" s="501">
        <v>81364.389760032398</v>
      </c>
      <c r="AH14" s="501">
        <v>158532.57539409143</v>
      </c>
      <c r="AI14" s="259">
        <v>2</v>
      </c>
      <c r="AJ14" s="466"/>
      <c r="AK14" s="740"/>
    </row>
    <row r="15" spans="1:38" s="351" customFormat="1" ht="10.5" customHeight="1" x14ac:dyDescent="0.15">
      <c r="A15" s="425" t="s">
        <v>279</v>
      </c>
      <c r="B15" s="371"/>
      <c r="C15" s="424" t="s">
        <v>280</v>
      </c>
      <c r="D15" s="524">
        <v>3</v>
      </c>
      <c r="E15" s="513"/>
      <c r="F15" s="513"/>
      <c r="G15" s="519">
        <v>109.43111</v>
      </c>
      <c r="H15" s="522"/>
      <c r="I15" s="513"/>
      <c r="J15" s="513"/>
      <c r="K15" s="513"/>
      <c r="L15" s="517"/>
      <c r="M15" s="513"/>
      <c r="N15" s="513"/>
      <c r="O15" s="519"/>
      <c r="P15" s="520">
        <v>21.213270000000001</v>
      </c>
      <c r="Q15" s="513">
        <v>3.1467499999999999</v>
      </c>
      <c r="R15" s="513"/>
      <c r="S15" s="513">
        <v>0.11051000000000001</v>
      </c>
      <c r="T15" s="517"/>
      <c r="U15" s="513"/>
      <c r="V15" s="517"/>
      <c r="W15" s="513"/>
      <c r="X15" s="513"/>
      <c r="Y15" s="513"/>
      <c r="Z15" s="521"/>
      <c r="AA15" s="525"/>
      <c r="AB15" s="519"/>
      <c r="AC15" s="518"/>
      <c r="AD15" s="519"/>
      <c r="AE15" s="522">
        <v>17.596799999999998</v>
      </c>
      <c r="AF15" s="513">
        <v>109.43111</v>
      </c>
      <c r="AG15" s="513">
        <v>42.067329999999998</v>
      </c>
      <c r="AH15" s="513">
        <v>151.49844000000002</v>
      </c>
      <c r="AI15" s="526">
        <v>3</v>
      </c>
      <c r="AJ15" s="466"/>
      <c r="AK15" s="739"/>
    </row>
    <row r="16" spans="1:38" s="351" customFormat="1" ht="10.5" customHeight="1" x14ac:dyDescent="0.15">
      <c r="A16" s="425" t="s">
        <v>281</v>
      </c>
      <c r="B16" s="426"/>
      <c r="C16" s="427" t="s">
        <v>282</v>
      </c>
      <c r="D16" s="95">
        <v>4</v>
      </c>
      <c r="E16" s="96">
        <v>0.70269000000000004</v>
      </c>
      <c r="F16" s="96"/>
      <c r="G16" s="175">
        <v>424.51900000000001</v>
      </c>
      <c r="H16" s="106"/>
      <c r="I16" s="96"/>
      <c r="J16" s="96">
        <v>623.76858250000009</v>
      </c>
      <c r="K16" s="96">
        <v>2169.1913877800002</v>
      </c>
      <c r="L16" s="97"/>
      <c r="M16" s="98">
        <v>16153.2163274335</v>
      </c>
      <c r="N16" s="96">
        <v>33852.683237154299</v>
      </c>
      <c r="O16" s="175">
        <v>214.83887999999999</v>
      </c>
      <c r="P16" s="241">
        <v>12593.801243</v>
      </c>
      <c r="Q16" s="96">
        <v>3.1869999999999998</v>
      </c>
      <c r="R16" s="96"/>
      <c r="S16" s="96">
        <v>3697.1381481947465</v>
      </c>
      <c r="T16" s="97">
        <v>2205.0915855655999</v>
      </c>
      <c r="U16" s="96">
        <v>32.287520000000001</v>
      </c>
      <c r="V16" s="97">
        <v>70836.178938620142</v>
      </c>
      <c r="W16" s="96">
        <v>695.86559999999997</v>
      </c>
      <c r="X16" s="96">
        <v>14477.775969071115</v>
      </c>
      <c r="Y16" s="96">
        <v>439.28149571428571</v>
      </c>
      <c r="Z16" s="99">
        <v>37324.335591849638</v>
      </c>
      <c r="AA16" s="96">
        <v>1651.8736602174974</v>
      </c>
      <c r="AB16" s="106">
        <v>7162.4691574468088</v>
      </c>
      <c r="AC16" s="96">
        <v>12668.903868684389</v>
      </c>
      <c r="AD16" s="175"/>
      <c r="AE16" s="106">
        <v>3806.71</v>
      </c>
      <c r="AF16" s="96">
        <v>135838.24959319949</v>
      </c>
      <c r="AG16" s="96">
        <v>85195.570290032556</v>
      </c>
      <c r="AH16" s="96">
        <v>221033.81988323206</v>
      </c>
      <c r="AI16" s="100">
        <v>4</v>
      </c>
      <c r="AJ16" s="466"/>
    </row>
    <row r="17" spans="1:37" s="351" customFormat="1" ht="10.5" customHeight="1" x14ac:dyDescent="0.15">
      <c r="A17" s="425" t="s">
        <v>283</v>
      </c>
      <c r="B17" s="371"/>
      <c r="C17" s="424" t="s">
        <v>284</v>
      </c>
      <c r="D17" s="524">
        <v>5</v>
      </c>
      <c r="E17" s="513"/>
      <c r="F17" s="513"/>
      <c r="G17" s="519"/>
      <c r="H17" s="522"/>
      <c r="I17" s="513"/>
      <c r="J17" s="513"/>
      <c r="K17" s="513"/>
      <c r="L17" s="517"/>
      <c r="M17" s="518"/>
      <c r="N17" s="513"/>
      <c r="O17" s="519"/>
      <c r="P17" s="520"/>
      <c r="Q17" s="513"/>
      <c r="R17" s="513"/>
      <c r="S17" s="513"/>
      <c r="T17" s="517"/>
      <c r="U17" s="513"/>
      <c r="V17" s="517"/>
      <c r="W17" s="513"/>
      <c r="X17" s="513"/>
      <c r="Y17" s="513"/>
      <c r="Z17" s="521"/>
      <c r="AA17" s="513"/>
      <c r="AB17" s="519"/>
      <c r="AC17" s="518"/>
      <c r="AD17" s="519"/>
      <c r="AE17" s="522"/>
      <c r="AF17" s="513"/>
      <c r="AG17" s="513"/>
      <c r="AH17" s="513"/>
      <c r="AI17" s="526">
        <v>5</v>
      </c>
      <c r="AJ17" s="466"/>
    </row>
    <row r="18" spans="1:37" s="351" customFormat="1" ht="10.5" customHeight="1" thickBot="1" x14ac:dyDescent="0.2">
      <c r="A18" s="363"/>
      <c r="B18" s="423"/>
      <c r="C18" s="424" t="s">
        <v>285</v>
      </c>
      <c r="D18" s="260">
        <v>6</v>
      </c>
      <c r="E18" s="501">
        <v>0.40168999999999999</v>
      </c>
      <c r="F18" s="501"/>
      <c r="G18" s="502"/>
      <c r="H18" s="479"/>
      <c r="I18" s="501"/>
      <c r="J18" s="501"/>
      <c r="K18" s="501">
        <v>15.480748800000001</v>
      </c>
      <c r="L18" s="527"/>
      <c r="M18" s="501"/>
      <c r="N18" s="501">
        <v>2.7638816899054506</v>
      </c>
      <c r="O18" s="502"/>
      <c r="P18" s="528"/>
      <c r="Q18" s="501"/>
      <c r="R18" s="501"/>
      <c r="S18" s="501"/>
      <c r="T18" s="527">
        <v>0.20482</v>
      </c>
      <c r="U18" s="501">
        <v>6.2520000000000006E-2</v>
      </c>
      <c r="V18" s="527">
        <v>815.14354065945327</v>
      </c>
      <c r="W18" s="501"/>
      <c r="X18" s="528"/>
      <c r="Y18" s="501"/>
      <c r="Z18" s="422">
        <v>226.65625418191937</v>
      </c>
      <c r="AA18" s="528"/>
      <c r="AB18" s="502"/>
      <c r="AC18" s="508"/>
      <c r="AD18" s="502"/>
      <c r="AE18" s="479">
        <v>2.7040000000000002</v>
      </c>
      <c r="AF18" s="501">
        <v>1057.7447536413727</v>
      </c>
      <c r="AG18" s="501">
        <v>5.6727016899054501</v>
      </c>
      <c r="AH18" s="501">
        <v>1063.417455331278</v>
      </c>
      <c r="AI18" s="259">
        <v>6</v>
      </c>
      <c r="AJ18" s="466"/>
    </row>
    <row r="19" spans="1:37" s="431" customFormat="1" ht="10.5" customHeight="1" thickBot="1" x14ac:dyDescent="0.2">
      <c r="A19" s="428"/>
      <c r="B19" s="429"/>
      <c r="C19" s="430" t="s">
        <v>286</v>
      </c>
      <c r="D19" s="529">
        <v>7</v>
      </c>
      <c r="E19" s="530">
        <v>0.30099999999999999</v>
      </c>
      <c r="F19" s="530"/>
      <c r="G19" s="531">
        <v>424.51900000000001</v>
      </c>
      <c r="H19" s="532"/>
      <c r="I19" s="530"/>
      <c r="J19" s="530">
        <v>623.76858250000009</v>
      </c>
      <c r="K19" s="530">
        <v>2153.7106389800001</v>
      </c>
      <c r="L19" s="533"/>
      <c r="M19" s="534">
        <v>16153.216327433474</v>
      </c>
      <c r="N19" s="530">
        <v>33849.919355464393</v>
      </c>
      <c r="O19" s="531">
        <v>214.83888000000002</v>
      </c>
      <c r="P19" s="535">
        <v>12593.801243</v>
      </c>
      <c r="Q19" s="530">
        <v>3.1869999999999998</v>
      </c>
      <c r="R19" s="530"/>
      <c r="S19" s="530">
        <v>3697.1381481947465</v>
      </c>
      <c r="T19" s="533">
        <v>2204.8867655656341</v>
      </c>
      <c r="U19" s="530">
        <v>32.225000000000001</v>
      </c>
      <c r="V19" s="533">
        <v>70021.035397960688</v>
      </c>
      <c r="W19" s="530">
        <v>695.86559999999997</v>
      </c>
      <c r="X19" s="530">
        <v>14477.775969071115</v>
      </c>
      <c r="Y19" s="530">
        <v>439.28149571428571</v>
      </c>
      <c r="Z19" s="536">
        <v>37097.679337667723</v>
      </c>
      <c r="AA19" s="530">
        <v>1651.8736602174974</v>
      </c>
      <c r="AB19" s="531">
        <v>7162.4691574468088</v>
      </c>
      <c r="AC19" s="534">
        <v>12668.903868684389</v>
      </c>
      <c r="AD19" s="531"/>
      <c r="AE19" s="532">
        <v>3804.0060000000003</v>
      </c>
      <c r="AF19" s="530">
        <v>134780.50483955813</v>
      </c>
      <c r="AG19" s="530">
        <v>85189.897588342632</v>
      </c>
      <c r="AH19" s="530">
        <v>219970.40242790079</v>
      </c>
      <c r="AI19" s="537">
        <v>7</v>
      </c>
      <c r="AJ19" s="466"/>
      <c r="AK19" s="677"/>
    </row>
    <row r="20" spans="1:37" s="351" customFormat="1" ht="10.5" customHeight="1" x14ac:dyDescent="0.15">
      <c r="A20" s="688"/>
      <c r="B20" s="432"/>
      <c r="C20" s="101" t="s">
        <v>431</v>
      </c>
      <c r="D20" s="260">
        <v>10</v>
      </c>
      <c r="E20" s="501"/>
      <c r="F20" s="501"/>
      <c r="G20" s="502"/>
      <c r="H20" s="479"/>
      <c r="I20" s="501"/>
      <c r="J20" s="501"/>
      <c r="K20" s="501"/>
      <c r="L20" s="527"/>
      <c r="M20" s="508"/>
      <c r="N20" s="501"/>
      <c r="O20" s="502"/>
      <c r="P20" s="528">
        <v>3.0000000000000001E-3</v>
      </c>
      <c r="Q20" s="501"/>
      <c r="R20" s="501"/>
      <c r="S20" s="501"/>
      <c r="T20" s="527"/>
      <c r="U20" s="501"/>
      <c r="V20" s="527">
        <v>782.83100000000002</v>
      </c>
      <c r="W20" s="501"/>
      <c r="X20" s="501"/>
      <c r="Y20" s="501"/>
      <c r="Z20" s="422">
        <v>1697.7270000000001</v>
      </c>
      <c r="AA20" s="528"/>
      <c r="AB20" s="502"/>
      <c r="AC20" s="508"/>
      <c r="AD20" s="422"/>
      <c r="AE20" s="479"/>
      <c r="AF20" s="501">
        <v>2480.558</v>
      </c>
      <c r="AG20" s="501">
        <v>3.0000000000000001E-3</v>
      </c>
      <c r="AH20" s="501">
        <v>2480.5610000000001</v>
      </c>
      <c r="AI20" s="259">
        <v>10</v>
      </c>
      <c r="AJ20" s="466"/>
    </row>
    <row r="21" spans="1:37" s="351" customFormat="1" ht="10.5" customHeight="1" x14ac:dyDescent="0.15">
      <c r="A21" s="688"/>
      <c r="B21" s="433" t="s">
        <v>287</v>
      </c>
      <c r="C21" s="101" t="s">
        <v>374</v>
      </c>
      <c r="D21" s="524">
        <v>11</v>
      </c>
      <c r="E21" s="513"/>
      <c r="F21" s="513"/>
      <c r="G21" s="519"/>
      <c r="H21" s="522"/>
      <c r="I21" s="513"/>
      <c r="J21" s="513"/>
      <c r="K21" s="513"/>
      <c r="L21" s="517"/>
      <c r="M21" s="518"/>
      <c r="N21" s="513"/>
      <c r="O21" s="519"/>
      <c r="P21" s="520">
        <v>16.11</v>
      </c>
      <c r="Q21" s="513"/>
      <c r="R21" s="513"/>
      <c r="S21" s="513"/>
      <c r="T21" s="517"/>
      <c r="U21" s="513"/>
      <c r="V21" s="517">
        <v>14615.813</v>
      </c>
      <c r="W21" s="513"/>
      <c r="X21" s="513"/>
      <c r="Y21" s="513">
        <v>15.593</v>
      </c>
      <c r="Z21" s="521">
        <v>4295.5120000000006</v>
      </c>
      <c r="AA21" s="520"/>
      <c r="AB21" s="519"/>
      <c r="AC21" s="518"/>
      <c r="AD21" s="521">
        <v>803.02700000000004</v>
      </c>
      <c r="AE21" s="522">
        <v>902.68700000000001</v>
      </c>
      <c r="AF21" s="513">
        <v>18926.918000000001</v>
      </c>
      <c r="AG21" s="513">
        <v>1721.8240000000001</v>
      </c>
      <c r="AH21" s="513">
        <v>20648.742000000002</v>
      </c>
      <c r="AI21" s="526">
        <v>11</v>
      </c>
      <c r="AJ21" s="466"/>
    </row>
    <row r="22" spans="1:37" s="351" customFormat="1" ht="10.5" customHeight="1" x14ac:dyDescent="0.15">
      <c r="A22" s="688" t="s">
        <v>288</v>
      </c>
      <c r="B22" s="433" t="s">
        <v>289</v>
      </c>
      <c r="C22" s="102" t="s">
        <v>171</v>
      </c>
      <c r="D22" s="260">
        <v>12</v>
      </c>
      <c r="E22" s="501"/>
      <c r="F22" s="501"/>
      <c r="G22" s="502"/>
      <c r="H22" s="479"/>
      <c r="I22" s="501"/>
      <c r="J22" s="501"/>
      <c r="K22" s="501">
        <v>12.099</v>
      </c>
      <c r="L22" s="527"/>
      <c r="M22" s="508"/>
      <c r="N22" s="501">
        <v>4.0000000000000001E-3</v>
      </c>
      <c r="O22" s="502"/>
      <c r="P22" s="528">
        <v>29.576000000000001</v>
      </c>
      <c r="Q22" s="501"/>
      <c r="R22" s="501"/>
      <c r="S22" s="501"/>
      <c r="T22" s="527"/>
      <c r="U22" s="501"/>
      <c r="V22" s="527">
        <v>1341.212</v>
      </c>
      <c r="W22" s="501"/>
      <c r="X22" s="501"/>
      <c r="Y22" s="501">
        <v>62.737000000000002</v>
      </c>
      <c r="Z22" s="422">
        <v>4843.777000000001</v>
      </c>
      <c r="AA22" s="501"/>
      <c r="AB22" s="502"/>
      <c r="AC22" s="508"/>
      <c r="AD22" s="422">
        <v>458.59</v>
      </c>
      <c r="AE22" s="479"/>
      <c r="AF22" s="501">
        <v>6259.8250000000007</v>
      </c>
      <c r="AG22" s="501">
        <v>488.16999999999996</v>
      </c>
      <c r="AH22" s="501">
        <v>6747.9950000000008</v>
      </c>
      <c r="AI22" s="259">
        <v>12</v>
      </c>
      <c r="AJ22" s="466"/>
    </row>
    <row r="23" spans="1:37" s="351" customFormat="1" ht="10.5" customHeight="1" x14ac:dyDescent="0.15">
      <c r="A23" s="688" t="s">
        <v>290</v>
      </c>
      <c r="B23" s="433" t="s">
        <v>208</v>
      </c>
      <c r="C23" s="101" t="s">
        <v>291</v>
      </c>
      <c r="D23" s="524">
        <v>14</v>
      </c>
      <c r="E23" s="513"/>
      <c r="F23" s="513"/>
      <c r="G23" s="519"/>
      <c r="H23" s="522"/>
      <c r="I23" s="513"/>
      <c r="J23" s="513"/>
      <c r="K23" s="513"/>
      <c r="L23" s="517"/>
      <c r="M23" s="518"/>
      <c r="N23" s="513"/>
      <c r="O23" s="519"/>
      <c r="P23" s="520"/>
      <c r="Q23" s="513"/>
      <c r="R23" s="513"/>
      <c r="S23" s="513"/>
      <c r="T23" s="517"/>
      <c r="U23" s="513"/>
      <c r="V23" s="517"/>
      <c r="W23" s="513">
        <v>695.86559999999997</v>
      </c>
      <c r="X23" s="513"/>
      <c r="Y23" s="513"/>
      <c r="Z23" s="521"/>
      <c r="AA23" s="520"/>
      <c r="AB23" s="519"/>
      <c r="AC23" s="518">
        <v>9210.978000000001</v>
      </c>
      <c r="AD23" s="519"/>
      <c r="AE23" s="522"/>
      <c r="AF23" s="513">
        <v>695.86559999999997</v>
      </c>
      <c r="AG23" s="513">
        <v>9210.978000000001</v>
      </c>
      <c r="AH23" s="513">
        <v>9906.8436000000002</v>
      </c>
      <c r="AI23" s="526">
        <v>14</v>
      </c>
      <c r="AJ23" s="466"/>
    </row>
    <row r="24" spans="1:37" s="351" customFormat="1" ht="10.5" customHeight="1" x14ac:dyDescent="0.15">
      <c r="A24" s="688" t="s">
        <v>292</v>
      </c>
      <c r="B24" s="433" t="s">
        <v>293</v>
      </c>
      <c r="C24" s="480" t="s">
        <v>294</v>
      </c>
      <c r="D24" s="260">
        <v>15</v>
      </c>
      <c r="E24" s="501"/>
      <c r="F24" s="501"/>
      <c r="G24" s="502"/>
      <c r="H24" s="479"/>
      <c r="I24" s="501"/>
      <c r="J24" s="501"/>
      <c r="K24" s="501"/>
      <c r="L24" s="527"/>
      <c r="M24" s="508"/>
      <c r="N24" s="501"/>
      <c r="O24" s="502"/>
      <c r="P24" s="528"/>
      <c r="Q24" s="501"/>
      <c r="R24" s="501"/>
      <c r="S24" s="501"/>
      <c r="T24" s="527"/>
      <c r="U24" s="501"/>
      <c r="V24" s="527"/>
      <c r="W24" s="501"/>
      <c r="X24" s="501">
        <v>14477.775969071115</v>
      </c>
      <c r="Y24" s="501">
        <v>269.94728571428573</v>
      </c>
      <c r="Z24" s="422">
        <v>5023.8773120996657</v>
      </c>
      <c r="AA24" s="501"/>
      <c r="AB24" s="502">
        <v>6277.5756000000001</v>
      </c>
      <c r="AC24" s="508"/>
      <c r="AD24" s="502"/>
      <c r="AE24" s="479"/>
      <c r="AF24" s="501">
        <v>26049.176166885067</v>
      </c>
      <c r="AG24" s="501"/>
      <c r="AH24" s="501">
        <v>26049.176166885067</v>
      </c>
      <c r="AI24" s="259">
        <v>15</v>
      </c>
      <c r="AJ24" s="466"/>
    </row>
    <row r="25" spans="1:37" s="351" customFormat="1" ht="10.5" customHeight="1" x14ac:dyDescent="0.15">
      <c r="A25" s="688" t="s">
        <v>295</v>
      </c>
      <c r="B25" s="433" t="s">
        <v>296</v>
      </c>
      <c r="C25" s="101" t="s">
        <v>466</v>
      </c>
      <c r="D25" s="524">
        <v>16</v>
      </c>
      <c r="E25" s="513"/>
      <c r="F25" s="513"/>
      <c r="G25" s="519"/>
      <c r="H25" s="522"/>
      <c r="I25" s="513"/>
      <c r="J25" s="513"/>
      <c r="K25" s="513"/>
      <c r="L25" s="517"/>
      <c r="M25" s="518"/>
      <c r="N25" s="513"/>
      <c r="O25" s="519"/>
      <c r="P25" s="520">
        <v>164.32400000000001</v>
      </c>
      <c r="Q25" s="513"/>
      <c r="R25" s="513"/>
      <c r="S25" s="513"/>
      <c r="T25" s="517"/>
      <c r="U25" s="513"/>
      <c r="V25" s="517">
        <v>2457.3310000000001</v>
      </c>
      <c r="W25" s="513"/>
      <c r="X25" s="513"/>
      <c r="Y25" s="513"/>
      <c r="Z25" s="521">
        <v>539.75649999999996</v>
      </c>
      <c r="AA25" s="513"/>
      <c r="AB25" s="519">
        <v>11.127600000000001</v>
      </c>
      <c r="AC25" s="518">
        <v>1.6</v>
      </c>
      <c r="AD25" s="519">
        <v>4.1890000000000001</v>
      </c>
      <c r="AE25" s="522">
        <v>641.33399999999995</v>
      </c>
      <c r="AF25" s="513">
        <v>3008.2150999999999</v>
      </c>
      <c r="AG25" s="513">
        <v>811.44699999999989</v>
      </c>
      <c r="AH25" s="513">
        <v>3819.6620999999996</v>
      </c>
      <c r="AI25" s="526">
        <v>16</v>
      </c>
      <c r="AJ25" s="466"/>
    </row>
    <row r="26" spans="1:37" s="351" customFormat="1" ht="10.5" customHeight="1" x14ac:dyDescent="0.15">
      <c r="A26" s="688" t="s">
        <v>297</v>
      </c>
      <c r="B26" s="433"/>
      <c r="C26" s="102" t="s">
        <v>298</v>
      </c>
      <c r="D26" s="260">
        <v>19</v>
      </c>
      <c r="E26" s="501"/>
      <c r="F26" s="501"/>
      <c r="G26" s="502"/>
      <c r="H26" s="479"/>
      <c r="I26" s="501"/>
      <c r="J26" s="501"/>
      <c r="K26" s="501"/>
      <c r="L26" s="527"/>
      <c r="M26" s="508"/>
      <c r="N26" s="501">
        <v>9.7584086710826121E-2</v>
      </c>
      <c r="O26" s="502"/>
      <c r="P26" s="528">
        <v>4.6832579185520362E-3</v>
      </c>
      <c r="Q26" s="501"/>
      <c r="R26" s="501"/>
      <c r="S26" s="501">
        <v>243.2136724375961</v>
      </c>
      <c r="T26" s="538">
        <v>0.22628571428571428</v>
      </c>
      <c r="U26" s="501"/>
      <c r="V26" s="527">
        <v>0.14269387755102039</v>
      </c>
      <c r="W26" s="501"/>
      <c r="X26" s="501"/>
      <c r="Y26" s="501"/>
      <c r="Z26" s="422">
        <v>7.2020417139447949E-3</v>
      </c>
      <c r="AA26" s="539"/>
      <c r="AB26" s="502"/>
      <c r="AC26" s="508">
        <v>140.33991600000027</v>
      </c>
      <c r="AD26" s="502"/>
      <c r="AE26" s="479"/>
      <c r="AF26" s="501">
        <v>0.14989591926496518</v>
      </c>
      <c r="AG26" s="501">
        <v>383.88214149651151</v>
      </c>
      <c r="AH26" s="501">
        <v>384.03203741577647</v>
      </c>
      <c r="AI26" s="259">
        <v>19</v>
      </c>
      <c r="AJ26" s="466"/>
    </row>
    <row r="27" spans="1:37" s="351" customFormat="1" ht="10.5" customHeight="1" x14ac:dyDescent="0.15">
      <c r="A27" s="688" t="s">
        <v>299</v>
      </c>
      <c r="B27" s="434"/>
      <c r="C27" s="435" t="s">
        <v>300</v>
      </c>
      <c r="D27" s="540">
        <v>20</v>
      </c>
      <c r="E27" s="541"/>
      <c r="F27" s="541"/>
      <c r="G27" s="542"/>
      <c r="H27" s="543"/>
      <c r="I27" s="541"/>
      <c r="J27" s="541"/>
      <c r="K27" s="541">
        <v>12.099</v>
      </c>
      <c r="L27" s="544"/>
      <c r="M27" s="541"/>
      <c r="N27" s="541">
        <v>0.10158408671082612</v>
      </c>
      <c r="O27" s="542"/>
      <c r="P27" s="545">
        <v>210.01768325791855</v>
      </c>
      <c r="Q27" s="541"/>
      <c r="R27" s="541"/>
      <c r="S27" s="541">
        <v>243.2136724375961</v>
      </c>
      <c r="T27" s="544">
        <v>0.22628571428571428</v>
      </c>
      <c r="U27" s="541"/>
      <c r="V27" s="544">
        <v>19197.329693877549</v>
      </c>
      <c r="W27" s="541">
        <v>695.86559999999997</v>
      </c>
      <c r="X27" s="541">
        <v>14477.775969071115</v>
      </c>
      <c r="Y27" s="541">
        <v>348.27728571428571</v>
      </c>
      <c r="Z27" s="546">
        <v>16400.657014141379</v>
      </c>
      <c r="AA27" s="541"/>
      <c r="AB27" s="542">
        <v>6288.7031999999999</v>
      </c>
      <c r="AC27" s="547">
        <v>9352.9179160000022</v>
      </c>
      <c r="AD27" s="542">
        <v>1265.806</v>
      </c>
      <c r="AE27" s="543">
        <v>1544.021</v>
      </c>
      <c r="AF27" s="541">
        <v>57420.707762804333</v>
      </c>
      <c r="AG27" s="541">
        <v>12616.304141496514</v>
      </c>
      <c r="AH27" s="541">
        <v>70037.011904300845</v>
      </c>
      <c r="AI27" s="548">
        <v>20</v>
      </c>
      <c r="AJ27" s="466"/>
    </row>
    <row r="28" spans="1:37" s="351" customFormat="1" ht="10.5" customHeight="1" x14ac:dyDescent="0.15">
      <c r="A28" s="688" t="s">
        <v>301</v>
      </c>
      <c r="B28" s="432"/>
      <c r="C28" s="101" t="s">
        <v>431</v>
      </c>
      <c r="D28" s="260">
        <v>23</v>
      </c>
      <c r="E28" s="501"/>
      <c r="F28" s="501"/>
      <c r="G28" s="502"/>
      <c r="H28" s="479"/>
      <c r="I28" s="501"/>
      <c r="J28" s="501"/>
      <c r="K28" s="501"/>
      <c r="L28" s="527"/>
      <c r="M28" s="508"/>
      <c r="N28" s="501"/>
      <c r="O28" s="502"/>
      <c r="P28" s="528"/>
      <c r="Q28" s="501"/>
      <c r="R28" s="501"/>
      <c r="S28" s="501"/>
      <c r="T28" s="527"/>
      <c r="U28" s="501"/>
      <c r="V28" s="527"/>
      <c r="W28" s="501"/>
      <c r="X28" s="501"/>
      <c r="Y28" s="501"/>
      <c r="Z28" s="422"/>
      <c r="AA28" s="528"/>
      <c r="AB28" s="502"/>
      <c r="AC28" s="508">
        <v>996.87600000000009</v>
      </c>
      <c r="AD28" s="502"/>
      <c r="AE28" s="479"/>
      <c r="AF28" s="501"/>
      <c r="AG28" s="501">
        <v>996.87600000000009</v>
      </c>
      <c r="AH28" s="501">
        <v>996.87600000000009</v>
      </c>
      <c r="AI28" s="259">
        <v>23</v>
      </c>
      <c r="AJ28" s="466"/>
    </row>
    <row r="29" spans="1:37" s="351" customFormat="1" ht="10.5" customHeight="1" x14ac:dyDescent="0.15">
      <c r="A29" s="688" t="s">
        <v>302</v>
      </c>
      <c r="B29" s="433" t="s">
        <v>287</v>
      </c>
      <c r="C29" s="101" t="s">
        <v>374</v>
      </c>
      <c r="D29" s="524">
        <v>24</v>
      </c>
      <c r="E29" s="513"/>
      <c r="F29" s="513"/>
      <c r="G29" s="519"/>
      <c r="H29" s="522"/>
      <c r="I29" s="513"/>
      <c r="J29" s="513"/>
      <c r="K29" s="513"/>
      <c r="L29" s="517"/>
      <c r="M29" s="518"/>
      <c r="N29" s="513"/>
      <c r="O29" s="519"/>
      <c r="P29" s="520"/>
      <c r="Q29" s="513"/>
      <c r="R29" s="513"/>
      <c r="S29" s="513"/>
      <c r="T29" s="517"/>
      <c r="U29" s="513"/>
      <c r="V29" s="517"/>
      <c r="W29" s="513"/>
      <c r="X29" s="513"/>
      <c r="Y29" s="513"/>
      <c r="Z29" s="521"/>
      <c r="AA29" s="520"/>
      <c r="AB29" s="519"/>
      <c r="AC29" s="518">
        <v>5970.0096000000003</v>
      </c>
      <c r="AD29" s="519">
        <v>10095.9192</v>
      </c>
      <c r="AE29" s="522"/>
      <c r="AF29" s="513"/>
      <c r="AG29" s="513">
        <v>16065.928800000002</v>
      </c>
      <c r="AH29" s="513">
        <v>16065.928800000002</v>
      </c>
      <c r="AI29" s="526">
        <v>24</v>
      </c>
      <c r="AJ29" s="466"/>
    </row>
    <row r="30" spans="1:37" s="351" customFormat="1" ht="10.5" customHeight="1" x14ac:dyDescent="0.15">
      <c r="A30" s="688" t="s">
        <v>290</v>
      </c>
      <c r="B30" s="433" t="s">
        <v>289</v>
      </c>
      <c r="C30" s="102" t="s">
        <v>171</v>
      </c>
      <c r="D30" s="260">
        <v>25</v>
      </c>
      <c r="E30" s="501"/>
      <c r="F30" s="501"/>
      <c r="G30" s="502"/>
      <c r="H30" s="479"/>
      <c r="I30" s="501"/>
      <c r="J30" s="501"/>
      <c r="K30" s="501"/>
      <c r="L30" s="527"/>
      <c r="M30" s="508"/>
      <c r="N30" s="501"/>
      <c r="O30" s="502"/>
      <c r="P30" s="528"/>
      <c r="Q30" s="501"/>
      <c r="R30" s="501"/>
      <c r="S30" s="501"/>
      <c r="T30" s="527"/>
      <c r="U30" s="501"/>
      <c r="V30" s="527"/>
      <c r="W30" s="501"/>
      <c r="X30" s="501"/>
      <c r="Y30" s="501"/>
      <c r="Z30" s="422"/>
      <c r="AA30" s="528"/>
      <c r="AB30" s="502"/>
      <c r="AC30" s="508">
        <v>3052.1592000000001</v>
      </c>
      <c r="AD30" s="502"/>
      <c r="AE30" s="479"/>
      <c r="AF30" s="501"/>
      <c r="AG30" s="501">
        <v>3052.1592000000001</v>
      </c>
      <c r="AH30" s="501">
        <v>3052.1592000000001</v>
      </c>
      <c r="AI30" s="94">
        <v>25</v>
      </c>
      <c r="AJ30" s="466"/>
    </row>
    <row r="31" spans="1:37" s="351" customFormat="1" ht="10.5" customHeight="1" x14ac:dyDescent="0.15">
      <c r="A31" s="688" t="s">
        <v>303</v>
      </c>
      <c r="B31" s="433" t="s">
        <v>208</v>
      </c>
      <c r="C31" s="101" t="s">
        <v>291</v>
      </c>
      <c r="D31" s="524">
        <v>27</v>
      </c>
      <c r="E31" s="513"/>
      <c r="F31" s="513"/>
      <c r="G31" s="519"/>
      <c r="H31" s="522"/>
      <c r="I31" s="513"/>
      <c r="J31" s="513"/>
      <c r="K31" s="513"/>
      <c r="L31" s="517"/>
      <c r="M31" s="518"/>
      <c r="N31" s="513"/>
      <c r="O31" s="519"/>
      <c r="P31" s="520"/>
      <c r="Q31" s="513"/>
      <c r="R31" s="513"/>
      <c r="S31" s="513"/>
      <c r="T31" s="517"/>
      <c r="U31" s="513"/>
      <c r="V31" s="517"/>
      <c r="W31" s="513"/>
      <c r="X31" s="513"/>
      <c r="Y31" s="513"/>
      <c r="Z31" s="521"/>
      <c r="AA31" s="520"/>
      <c r="AB31" s="519"/>
      <c r="AC31" s="518">
        <v>7868.4407999999994</v>
      </c>
      <c r="AD31" s="519"/>
      <c r="AE31" s="522"/>
      <c r="AF31" s="513"/>
      <c r="AG31" s="513">
        <v>7868.4407999999994</v>
      </c>
      <c r="AH31" s="513">
        <v>7868.4407999999994</v>
      </c>
      <c r="AI31" s="526">
        <v>27</v>
      </c>
      <c r="AJ31" s="466"/>
    </row>
    <row r="32" spans="1:37" s="351" customFormat="1" ht="10.5" customHeight="1" x14ac:dyDescent="0.15">
      <c r="A32" s="688" t="s">
        <v>295</v>
      </c>
      <c r="B32" s="433" t="s">
        <v>304</v>
      </c>
      <c r="C32" s="480" t="s">
        <v>294</v>
      </c>
      <c r="D32" s="260">
        <v>28</v>
      </c>
      <c r="E32" s="501"/>
      <c r="F32" s="501"/>
      <c r="G32" s="502"/>
      <c r="H32" s="479"/>
      <c r="I32" s="501"/>
      <c r="J32" s="501"/>
      <c r="K32" s="501"/>
      <c r="L32" s="527"/>
      <c r="M32" s="508"/>
      <c r="N32" s="501"/>
      <c r="O32" s="502"/>
      <c r="P32" s="528"/>
      <c r="Q32" s="501"/>
      <c r="R32" s="501"/>
      <c r="S32" s="501"/>
      <c r="T32" s="527"/>
      <c r="U32" s="501"/>
      <c r="V32" s="527"/>
      <c r="W32" s="501"/>
      <c r="X32" s="501"/>
      <c r="Y32" s="501"/>
      <c r="Z32" s="422"/>
      <c r="AA32" s="528"/>
      <c r="AB32" s="502"/>
      <c r="AC32" s="508">
        <v>22955.872283471115</v>
      </c>
      <c r="AD32" s="501">
        <v>84.318613200000001</v>
      </c>
      <c r="AE32" s="479"/>
      <c r="AF32" s="501"/>
      <c r="AG32" s="501">
        <v>23040.190896671116</v>
      </c>
      <c r="AH32" s="501">
        <v>23040.190896671116</v>
      </c>
      <c r="AI32" s="259">
        <v>28</v>
      </c>
      <c r="AJ32" s="466"/>
    </row>
    <row r="33" spans="1:38" s="351" customFormat="1" ht="10.5" customHeight="1" x14ac:dyDescent="0.15">
      <c r="A33" s="688" t="s">
        <v>305</v>
      </c>
      <c r="B33" s="433" t="s">
        <v>306</v>
      </c>
      <c r="C33" s="101" t="s">
        <v>36</v>
      </c>
      <c r="D33" s="524">
        <v>29</v>
      </c>
      <c r="E33" s="513"/>
      <c r="F33" s="513"/>
      <c r="G33" s="519"/>
      <c r="H33" s="522"/>
      <c r="I33" s="513"/>
      <c r="J33" s="513"/>
      <c r="K33" s="513"/>
      <c r="L33" s="517"/>
      <c r="M33" s="518"/>
      <c r="N33" s="513"/>
      <c r="O33" s="519"/>
      <c r="P33" s="520"/>
      <c r="Q33" s="513"/>
      <c r="R33" s="513"/>
      <c r="S33" s="513"/>
      <c r="T33" s="517"/>
      <c r="U33" s="513"/>
      <c r="V33" s="517"/>
      <c r="W33" s="513"/>
      <c r="X33" s="513"/>
      <c r="Y33" s="513"/>
      <c r="Z33" s="521"/>
      <c r="AA33" s="520"/>
      <c r="AB33" s="519"/>
      <c r="AC33" s="518"/>
      <c r="AD33" s="519">
        <v>3237.1415999999999</v>
      </c>
      <c r="AE33" s="522"/>
      <c r="AF33" s="513"/>
      <c r="AG33" s="513">
        <v>3237.1415999999999</v>
      </c>
      <c r="AH33" s="513">
        <v>3237.1415999999999</v>
      </c>
      <c r="AI33" s="526">
        <v>29</v>
      </c>
      <c r="AJ33" s="466"/>
    </row>
    <row r="34" spans="1:38" s="351" customFormat="1" ht="10.5" customHeight="1" x14ac:dyDescent="0.15">
      <c r="A34" s="688" t="s">
        <v>290</v>
      </c>
      <c r="B34" s="433"/>
      <c r="C34" s="424" t="s">
        <v>298</v>
      </c>
      <c r="D34" s="260">
        <v>32</v>
      </c>
      <c r="E34" s="501"/>
      <c r="F34" s="501"/>
      <c r="G34" s="502"/>
      <c r="H34" s="479"/>
      <c r="I34" s="501"/>
      <c r="J34" s="501"/>
      <c r="K34" s="501"/>
      <c r="L34" s="527"/>
      <c r="M34" s="508"/>
      <c r="N34" s="501"/>
      <c r="O34" s="502"/>
      <c r="P34" s="528"/>
      <c r="Q34" s="501"/>
      <c r="R34" s="501"/>
      <c r="S34" s="501">
        <v>243.2136724375961</v>
      </c>
      <c r="T34" s="527"/>
      <c r="U34" s="501"/>
      <c r="V34" s="527"/>
      <c r="W34" s="501"/>
      <c r="X34" s="501"/>
      <c r="Y34" s="501"/>
      <c r="Z34" s="422"/>
      <c r="AA34" s="528"/>
      <c r="AB34" s="502"/>
      <c r="AC34" s="508">
        <v>0.1656</v>
      </c>
      <c r="AD34" s="502"/>
      <c r="AE34" s="479"/>
      <c r="AF34" s="501"/>
      <c r="AG34" s="501">
        <v>243.37927243759611</v>
      </c>
      <c r="AH34" s="501">
        <v>243.37927243759611</v>
      </c>
      <c r="AI34" s="259">
        <v>32</v>
      </c>
      <c r="AJ34" s="466"/>
    </row>
    <row r="35" spans="1:38" s="351" customFormat="1" ht="10.5" customHeight="1" x14ac:dyDescent="0.15">
      <c r="A35" s="688" t="s">
        <v>292</v>
      </c>
      <c r="B35" s="434"/>
      <c r="C35" s="427" t="s">
        <v>307</v>
      </c>
      <c r="D35" s="540">
        <v>33</v>
      </c>
      <c r="E35" s="541"/>
      <c r="F35" s="541"/>
      <c r="G35" s="541"/>
      <c r="H35" s="543"/>
      <c r="I35" s="541"/>
      <c r="J35" s="541"/>
      <c r="K35" s="541"/>
      <c r="L35" s="544"/>
      <c r="M35" s="547"/>
      <c r="N35" s="541"/>
      <c r="O35" s="542"/>
      <c r="P35" s="545"/>
      <c r="Q35" s="541"/>
      <c r="R35" s="541"/>
      <c r="S35" s="541">
        <v>243.2136724375961</v>
      </c>
      <c r="T35" s="544"/>
      <c r="U35" s="541"/>
      <c r="V35" s="544"/>
      <c r="W35" s="541"/>
      <c r="X35" s="541"/>
      <c r="Y35" s="541"/>
      <c r="Z35" s="546"/>
      <c r="AA35" s="545"/>
      <c r="AB35" s="542"/>
      <c r="AC35" s="547">
        <v>40843.523483471115</v>
      </c>
      <c r="AD35" s="542">
        <v>13417.3794132</v>
      </c>
      <c r="AE35" s="543"/>
      <c r="AF35" s="541"/>
      <c r="AG35" s="541">
        <v>54504.116569108708</v>
      </c>
      <c r="AH35" s="541">
        <v>54504.116569108708</v>
      </c>
      <c r="AI35" s="548">
        <v>33</v>
      </c>
      <c r="AJ35" s="466"/>
    </row>
    <row r="36" spans="1:38" s="351" customFormat="1" ht="10.5" customHeight="1" x14ac:dyDescent="0.15">
      <c r="A36" s="688" t="s">
        <v>308</v>
      </c>
      <c r="B36" s="433" t="s">
        <v>216</v>
      </c>
      <c r="C36" s="424" t="s">
        <v>414</v>
      </c>
      <c r="D36" s="260">
        <v>35</v>
      </c>
      <c r="E36" s="501"/>
      <c r="F36" s="501"/>
      <c r="G36" s="501"/>
      <c r="H36" s="479"/>
      <c r="I36" s="501"/>
      <c r="J36" s="501"/>
      <c r="K36" s="501"/>
      <c r="L36" s="501"/>
      <c r="M36" s="551"/>
      <c r="N36" s="552"/>
      <c r="O36" s="502"/>
      <c r="P36" s="552"/>
      <c r="Q36" s="501"/>
      <c r="R36" s="501"/>
      <c r="S36" s="501"/>
      <c r="T36" s="527"/>
      <c r="U36" s="501"/>
      <c r="V36" s="527"/>
      <c r="W36" s="501"/>
      <c r="X36" s="501"/>
      <c r="Y36" s="501"/>
      <c r="Z36" s="422"/>
      <c r="AA36" s="528"/>
      <c r="AB36" s="502"/>
      <c r="AC36" s="508"/>
      <c r="AD36" s="502"/>
      <c r="AE36" s="479"/>
      <c r="AF36" s="501"/>
      <c r="AG36" s="501"/>
      <c r="AH36" s="501"/>
      <c r="AI36" s="259">
        <v>35</v>
      </c>
      <c r="AJ36" s="466"/>
    </row>
    <row r="37" spans="1:38" s="351" customFormat="1" ht="10.5" customHeight="1" x14ac:dyDescent="0.15">
      <c r="A37" s="688" t="s">
        <v>309</v>
      </c>
      <c r="B37" s="433" t="s">
        <v>310</v>
      </c>
      <c r="C37" s="424" t="s">
        <v>311</v>
      </c>
      <c r="D37" s="524">
        <v>36</v>
      </c>
      <c r="E37" s="513"/>
      <c r="F37" s="513"/>
      <c r="G37" s="519"/>
      <c r="H37" s="522"/>
      <c r="I37" s="513"/>
      <c r="J37" s="513"/>
      <c r="K37" s="513"/>
      <c r="L37" s="517"/>
      <c r="M37" s="549"/>
      <c r="N37" s="520"/>
      <c r="O37" s="519"/>
      <c r="P37" s="520"/>
      <c r="Q37" s="513"/>
      <c r="R37" s="513"/>
      <c r="S37" s="513"/>
      <c r="T37" s="517"/>
      <c r="U37" s="513"/>
      <c r="V37" s="517"/>
      <c r="W37" s="513"/>
      <c r="X37" s="513"/>
      <c r="Y37" s="513"/>
      <c r="Z37" s="521"/>
      <c r="AA37" s="520"/>
      <c r="AB37" s="519"/>
      <c r="AC37" s="518">
        <v>768.55116907111619</v>
      </c>
      <c r="AD37" s="519"/>
      <c r="AE37" s="522"/>
      <c r="AF37" s="513"/>
      <c r="AG37" s="513">
        <v>768.55116907111619</v>
      </c>
      <c r="AH37" s="513">
        <v>768.55116907111619</v>
      </c>
      <c r="AI37" s="526">
        <v>36</v>
      </c>
      <c r="AJ37" s="466"/>
    </row>
    <row r="38" spans="1:38" s="351" customFormat="1" ht="10.5" customHeight="1" x14ac:dyDescent="0.15">
      <c r="A38" s="688" t="s">
        <v>303</v>
      </c>
      <c r="B38" s="433" t="s">
        <v>312</v>
      </c>
      <c r="C38" s="424" t="s">
        <v>313</v>
      </c>
      <c r="D38" s="260">
        <v>37</v>
      </c>
      <c r="E38" s="501"/>
      <c r="F38" s="501"/>
      <c r="G38" s="501"/>
      <c r="H38" s="479"/>
      <c r="I38" s="501"/>
      <c r="J38" s="501"/>
      <c r="K38" s="501"/>
      <c r="L38" s="501"/>
      <c r="M38" s="551"/>
      <c r="N38" s="528"/>
      <c r="O38" s="502"/>
      <c r="P38" s="528"/>
      <c r="Q38" s="501"/>
      <c r="R38" s="501"/>
      <c r="S38" s="501"/>
      <c r="T38" s="527"/>
      <c r="U38" s="501"/>
      <c r="V38" s="527">
        <v>1.0640000000000001</v>
      </c>
      <c r="W38" s="501"/>
      <c r="X38" s="501"/>
      <c r="Y38" s="501"/>
      <c r="Z38" s="422"/>
      <c r="AA38" s="528"/>
      <c r="AB38" s="502"/>
      <c r="AC38" s="508">
        <v>3.6000000000000003E-3</v>
      </c>
      <c r="AD38" s="502">
        <v>0.20699999999999999</v>
      </c>
      <c r="AE38" s="479"/>
      <c r="AF38" s="501">
        <v>1.0640000000000001</v>
      </c>
      <c r="AG38" s="501">
        <v>0.21059999999999998</v>
      </c>
      <c r="AH38" s="501">
        <v>1.2746</v>
      </c>
      <c r="AI38" s="259">
        <v>37</v>
      </c>
      <c r="AJ38" s="466"/>
    </row>
    <row r="39" spans="1:38" s="351" customFormat="1" ht="10.5" customHeight="1" x14ac:dyDescent="0.15">
      <c r="A39" s="688"/>
      <c r="B39" s="433" t="s">
        <v>37</v>
      </c>
      <c r="C39" s="424" t="s">
        <v>298</v>
      </c>
      <c r="D39" s="524">
        <v>39</v>
      </c>
      <c r="E39" s="513"/>
      <c r="F39" s="513"/>
      <c r="G39" s="513"/>
      <c r="H39" s="522"/>
      <c r="I39" s="513"/>
      <c r="J39" s="513"/>
      <c r="K39" s="513"/>
      <c r="L39" s="513"/>
      <c r="M39" s="549"/>
      <c r="N39" s="554"/>
      <c r="O39" s="519"/>
      <c r="P39" s="520"/>
      <c r="Q39" s="513"/>
      <c r="R39" s="513"/>
      <c r="S39" s="513"/>
      <c r="T39" s="517"/>
      <c r="U39" s="513"/>
      <c r="V39" s="517">
        <v>1136.4772849597457</v>
      </c>
      <c r="W39" s="513"/>
      <c r="X39" s="513"/>
      <c r="Y39" s="513"/>
      <c r="Z39" s="521"/>
      <c r="AA39" s="520"/>
      <c r="AB39" s="519"/>
      <c r="AC39" s="518">
        <v>79.325427599999998</v>
      </c>
      <c r="AD39" s="519">
        <v>84.318613200000001</v>
      </c>
      <c r="AE39" s="522"/>
      <c r="AF39" s="513">
        <v>1136.4772849597457</v>
      </c>
      <c r="AG39" s="513">
        <v>163.6440408</v>
      </c>
      <c r="AH39" s="513">
        <v>1300.1213257597458</v>
      </c>
      <c r="AI39" s="526">
        <v>39</v>
      </c>
      <c r="AJ39" s="466"/>
    </row>
    <row r="40" spans="1:38" s="351" customFormat="1" ht="10.5" customHeight="1" x14ac:dyDescent="0.15">
      <c r="A40" s="1113"/>
      <c r="B40" s="433" t="s">
        <v>314</v>
      </c>
      <c r="C40" s="427" t="s">
        <v>315</v>
      </c>
      <c r="D40" s="555">
        <v>40</v>
      </c>
      <c r="E40" s="556"/>
      <c r="F40" s="505"/>
      <c r="G40" s="557"/>
      <c r="H40" s="558"/>
      <c r="I40" s="557"/>
      <c r="J40" s="557"/>
      <c r="K40" s="557"/>
      <c r="L40" s="557"/>
      <c r="M40" s="559"/>
      <c r="N40" s="553"/>
      <c r="O40" s="560"/>
      <c r="P40" s="505"/>
      <c r="Q40" s="557"/>
      <c r="R40" s="557"/>
      <c r="S40" s="557"/>
      <c r="T40" s="561"/>
      <c r="U40" s="557"/>
      <c r="V40" s="561">
        <v>1137.5412849597458</v>
      </c>
      <c r="W40" s="557"/>
      <c r="X40" s="557"/>
      <c r="Y40" s="557"/>
      <c r="Z40" s="562"/>
      <c r="AA40" s="505"/>
      <c r="AB40" s="560"/>
      <c r="AC40" s="559">
        <v>847.88019667111621</v>
      </c>
      <c r="AD40" s="560">
        <v>84.525613199999995</v>
      </c>
      <c r="AE40" s="558"/>
      <c r="AF40" s="557">
        <v>1137.5412849597458</v>
      </c>
      <c r="AG40" s="557">
        <v>932.40580987111616</v>
      </c>
      <c r="AH40" s="557">
        <v>2069.9470948308617</v>
      </c>
      <c r="AI40" s="563">
        <v>40</v>
      </c>
      <c r="AJ40" s="466"/>
    </row>
    <row r="41" spans="1:38" s="351" customFormat="1" ht="10.5" customHeight="1" thickBot="1" x14ac:dyDescent="0.2">
      <c r="A41" s="1114"/>
      <c r="B41" s="663"/>
      <c r="C41" s="424" t="s">
        <v>316</v>
      </c>
      <c r="D41" s="524">
        <v>41</v>
      </c>
      <c r="E41" s="541"/>
      <c r="F41" s="541"/>
      <c r="G41" s="542"/>
      <c r="H41" s="543"/>
      <c r="I41" s="541"/>
      <c r="J41" s="541"/>
      <c r="K41" s="541"/>
      <c r="L41" s="544"/>
      <c r="M41" s="547"/>
      <c r="N41" s="541"/>
      <c r="O41" s="542"/>
      <c r="P41" s="545"/>
      <c r="Q41" s="541"/>
      <c r="R41" s="541"/>
      <c r="S41" s="541"/>
      <c r="T41" s="544"/>
      <c r="U41" s="541"/>
      <c r="V41" s="544">
        <v>76.426998252668938</v>
      </c>
      <c r="W41" s="541"/>
      <c r="X41" s="541"/>
      <c r="Y41" s="541">
        <v>4.3259999999999996</v>
      </c>
      <c r="Z41" s="546"/>
      <c r="AA41" s="541"/>
      <c r="AB41" s="542"/>
      <c r="AC41" s="547">
        <v>2199.8740114843804</v>
      </c>
      <c r="AD41" s="542">
        <v>1818.5868</v>
      </c>
      <c r="AE41" s="543"/>
      <c r="AF41" s="541">
        <v>80.752998252668931</v>
      </c>
      <c r="AG41" s="541">
        <v>4018.4608114843804</v>
      </c>
      <c r="AH41" s="541">
        <v>4099.2138097370498</v>
      </c>
      <c r="AI41" s="526">
        <v>41</v>
      </c>
      <c r="AJ41" s="466"/>
    </row>
    <row r="42" spans="1:38" s="351" customFormat="1" ht="10.5" customHeight="1" x14ac:dyDescent="0.15">
      <c r="A42" s="103"/>
      <c r="B42" s="93"/>
      <c r="C42" s="436" t="s">
        <v>317</v>
      </c>
      <c r="D42" s="564">
        <v>42</v>
      </c>
      <c r="E42" s="557">
        <v>0.30099999999999999</v>
      </c>
      <c r="F42" s="557"/>
      <c r="G42" s="560">
        <v>424.51900000000001</v>
      </c>
      <c r="H42" s="558"/>
      <c r="I42" s="557"/>
      <c r="J42" s="557">
        <v>623.76858250000009</v>
      </c>
      <c r="K42" s="557">
        <v>2141.61163898</v>
      </c>
      <c r="L42" s="561"/>
      <c r="M42" s="557">
        <v>16153.2163274335</v>
      </c>
      <c r="N42" s="557">
        <v>33849.817771377682</v>
      </c>
      <c r="O42" s="560">
        <v>214.83888000000002</v>
      </c>
      <c r="P42" s="505">
        <v>12383.783559742082</v>
      </c>
      <c r="Q42" s="557">
        <v>3.1869999999999998</v>
      </c>
      <c r="R42" s="557"/>
      <c r="S42" s="557">
        <v>3697.1381481947465</v>
      </c>
      <c r="T42" s="561">
        <v>2204.6604798513486</v>
      </c>
      <c r="U42" s="557">
        <v>32.225000000000001</v>
      </c>
      <c r="V42" s="561">
        <v>49609.737420870719</v>
      </c>
      <c r="W42" s="565"/>
      <c r="X42" s="565"/>
      <c r="Y42" s="557">
        <v>86.678210000000007</v>
      </c>
      <c r="Z42" s="562">
        <v>20697.02232352634</v>
      </c>
      <c r="AA42" s="557">
        <v>1651.8736602174974</v>
      </c>
      <c r="AB42" s="560">
        <v>873.76595744680856</v>
      </c>
      <c r="AC42" s="559">
        <v>41111.755228000002</v>
      </c>
      <c r="AD42" s="560">
        <v>10248.460999999999</v>
      </c>
      <c r="AE42" s="558">
        <v>2259.9850000000001</v>
      </c>
      <c r="AF42" s="557">
        <v>76141.502793541353</v>
      </c>
      <c r="AG42" s="557">
        <v>122126.84339459936</v>
      </c>
      <c r="AH42" s="557">
        <v>198268.34618814071</v>
      </c>
      <c r="AI42" s="566">
        <v>42</v>
      </c>
      <c r="AJ42" s="466"/>
      <c r="AK42" s="466"/>
      <c r="AL42" s="466"/>
    </row>
    <row r="43" spans="1:38" s="351" customFormat="1" ht="10.5" customHeight="1" x14ac:dyDescent="0.15">
      <c r="A43" s="103"/>
      <c r="B43" s="93"/>
      <c r="C43" s="397" t="s">
        <v>318</v>
      </c>
      <c r="D43" s="524">
        <v>43</v>
      </c>
      <c r="E43" s="567"/>
      <c r="F43" s="567"/>
      <c r="G43" s="568"/>
      <c r="H43" s="569"/>
      <c r="I43" s="567"/>
      <c r="J43" s="567"/>
      <c r="K43" s="567">
        <v>343.21429408</v>
      </c>
      <c r="L43" s="567"/>
      <c r="M43" s="570"/>
      <c r="N43" s="567"/>
      <c r="O43" s="568"/>
      <c r="P43" s="571">
        <v>7.4999999999999997E-2</v>
      </c>
      <c r="Q43" s="567"/>
      <c r="R43" s="567"/>
      <c r="S43" s="567">
        <v>3377.9861802109076</v>
      </c>
      <c r="T43" s="572">
        <v>0.52500000000000002</v>
      </c>
      <c r="U43" s="567">
        <v>5.8529999999999998</v>
      </c>
      <c r="V43" s="572">
        <v>25.788</v>
      </c>
      <c r="W43" s="567"/>
      <c r="X43" s="567"/>
      <c r="Y43" s="567"/>
      <c r="Z43" s="573">
        <v>54.235999999999997</v>
      </c>
      <c r="AA43" s="571"/>
      <c r="AB43" s="568"/>
      <c r="AC43" s="570"/>
      <c r="AD43" s="568"/>
      <c r="AE43" s="574"/>
      <c r="AF43" s="567">
        <v>429.09129408000001</v>
      </c>
      <c r="AG43" s="567">
        <v>3378.5861802109075</v>
      </c>
      <c r="AH43" s="567">
        <v>3807.6774742909074</v>
      </c>
      <c r="AI43" s="526">
        <v>43</v>
      </c>
      <c r="AJ43" s="466"/>
    </row>
    <row r="44" spans="1:38" s="351" customFormat="1" ht="10.5" customHeight="1" thickBot="1" x14ac:dyDescent="0.2">
      <c r="A44" s="104"/>
      <c r="B44" s="105"/>
      <c r="C44" s="437" t="s">
        <v>319</v>
      </c>
      <c r="D44" s="575">
        <v>44</v>
      </c>
      <c r="E44" s="501"/>
      <c r="F44" s="501"/>
      <c r="G44" s="501"/>
      <c r="H44" s="576"/>
      <c r="I44" s="501"/>
      <c r="J44" s="501"/>
      <c r="K44" s="501"/>
      <c r="L44" s="527"/>
      <c r="M44" s="501"/>
      <c r="N44" s="501"/>
      <c r="O44" s="502"/>
      <c r="P44" s="528"/>
      <c r="Q44" s="501"/>
      <c r="R44" s="501"/>
      <c r="S44" s="501"/>
      <c r="T44" s="527"/>
      <c r="U44" s="501"/>
      <c r="V44" s="527"/>
      <c r="W44" s="501"/>
      <c r="X44" s="528"/>
      <c r="Y44" s="501"/>
      <c r="Z44" s="577"/>
      <c r="AA44" s="528"/>
      <c r="AB44" s="502"/>
      <c r="AC44" s="508"/>
      <c r="AD44" s="502">
        <v>516.10200000000259</v>
      </c>
      <c r="AE44" s="479"/>
      <c r="AF44" s="578"/>
      <c r="AG44" s="578">
        <v>516.10200000000259</v>
      </c>
      <c r="AH44" s="578">
        <v>516.10200000000259</v>
      </c>
      <c r="AI44" s="579">
        <v>44</v>
      </c>
      <c r="AJ44" s="466"/>
    </row>
    <row r="45" spans="1:38" s="431" customFormat="1" ht="10.5" customHeight="1" thickBot="1" x14ac:dyDescent="0.2">
      <c r="A45" s="1101" t="s">
        <v>540</v>
      </c>
      <c r="B45" s="662"/>
      <c r="C45" s="438" t="s">
        <v>320</v>
      </c>
      <c r="D45" s="529">
        <v>45</v>
      </c>
      <c r="E45" s="530">
        <v>0.30099999999999999</v>
      </c>
      <c r="F45" s="530"/>
      <c r="G45" s="531">
        <v>424.51900000000001</v>
      </c>
      <c r="H45" s="533"/>
      <c r="I45" s="530"/>
      <c r="J45" s="530">
        <v>623.76858250000009</v>
      </c>
      <c r="K45" s="530">
        <v>1798.3973449</v>
      </c>
      <c r="L45" s="533"/>
      <c r="M45" s="530">
        <v>16153.2163274335</v>
      </c>
      <c r="N45" s="530">
        <v>33849.817771377682</v>
      </c>
      <c r="O45" s="531">
        <v>214.83888000000002</v>
      </c>
      <c r="P45" s="535">
        <v>12383.708559742081</v>
      </c>
      <c r="Q45" s="530">
        <v>3.1869999999999998</v>
      </c>
      <c r="R45" s="530"/>
      <c r="S45" s="530">
        <v>319.15196798383909</v>
      </c>
      <c r="T45" s="531">
        <v>2204.1354798513485</v>
      </c>
      <c r="U45" s="534">
        <v>26.372000000000003</v>
      </c>
      <c r="V45" s="533">
        <v>49583.949420870718</v>
      </c>
      <c r="W45" s="530"/>
      <c r="X45" s="530"/>
      <c r="Y45" s="535">
        <v>86.678210000000007</v>
      </c>
      <c r="Z45" s="536">
        <v>20642.786323526339</v>
      </c>
      <c r="AA45" s="536">
        <v>1651.8736602174974</v>
      </c>
      <c r="AB45" s="531">
        <v>873.76595744680856</v>
      </c>
      <c r="AC45" s="534">
        <v>41111.755228000002</v>
      </c>
      <c r="AD45" s="531">
        <v>10764.563000000002</v>
      </c>
      <c r="AE45" s="532">
        <v>2259.9850000000001</v>
      </c>
      <c r="AF45" s="530">
        <v>75712.411499461363</v>
      </c>
      <c r="AG45" s="530">
        <v>119264.35921438845</v>
      </c>
      <c r="AH45" s="530">
        <v>194976.77071384981</v>
      </c>
      <c r="AI45" s="537">
        <v>45</v>
      </c>
      <c r="AJ45" s="466"/>
    </row>
    <row r="46" spans="1:38" s="351" customFormat="1" ht="10.5" customHeight="1" x14ac:dyDescent="0.15">
      <c r="A46" s="1102"/>
      <c r="B46" s="1104" t="s">
        <v>539</v>
      </c>
      <c r="C46" s="101" t="s">
        <v>396</v>
      </c>
      <c r="D46" s="260" t="s">
        <v>397</v>
      </c>
      <c r="E46" s="501"/>
      <c r="F46" s="501"/>
      <c r="G46" s="501"/>
      <c r="H46" s="527"/>
      <c r="I46" s="501"/>
      <c r="J46" s="501"/>
      <c r="K46" s="501"/>
      <c r="L46" s="580"/>
      <c r="M46" s="502"/>
      <c r="N46" s="581">
        <v>14.601779936877477</v>
      </c>
      <c r="O46" s="502"/>
      <c r="P46" s="581">
        <v>6.367</v>
      </c>
      <c r="Q46" s="581"/>
      <c r="R46" s="581"/>
      <c r="S46" s="581"/>
      <c r="T46" s="582" t="s">
        <v>321</v>
      </c>
      <c r="U46" s="583"/>
      <c r="V46" s="580" t="s">
        <v>321</v>
      </c>
      <c r="W46" s="501"/>
      <c r="X46" s="501"/>
      <c r="Y46" s="502"/>
      <c r="Z46" s="581">
        <v>1.0729118848538035</v>
      </c>
      <c r="AA46" s="581"/>
      <c r="AB46" s="502"/>
      <c r="AC46" s="583">
        <v>166.84441200000001</v>
      </c>
      <c r="AD46" s="581" t="s">
        <v>321</v>
      </c>
      <c r="AE46" s="580"/>
      <c r="AF46" s="582">
        <v>3.9789118848538036</v>
      </c>
      <c r="AG46" s="581">
        <v>210.57119193687748</v>
      </c>
      <c r="AH46" s="689">
        <v>214.55010382173128</v>
      </c>
      <c r="AI46" s="625" t="s">
        <v>397</v>
      </c>
      <c r="AJ46" s="466"/>
    </row>
    <row r="47" spans="1:38" s="351" customFormat="1" ht="10.5" customHeight="1" x14ac:dyDescent="0.15">
      <c r="A47" s="1102"/>
      <c r="B47" s="1105"/>
      <c r="C47" s="101" t="s">
        <v>434</v>
      </c>
      <c r="D47" s="584" t="s">
        <v>38</v>
      </c>
      <c r="E47" s="513"/>
      <c r="F47" s="513"/>
      <c r="G47" s="513"/>
      <c r="H47" s="517"/>
      <c r="I47" s="513"/>
      <c r="J47" s="513"/>
      <c r="K47" s="513"/>
      <c r="L47" s="522"/>
      <c r="M47" s="519"/>
      <c r="N47" s="520"/>
      <c r="O47" s="519"/>
      <c r="P47" s="520">
        <v>104.795</v>
      </c>
      <c r="Q47" s="520"/>
      <c r="R47" s="520"/>
      <c r="S47" s="520"/>
      <c r="T47" s="585">
        <v>6.0879999999999992</v>
      </c>
      <c r="U47" s="518"/>
      <c r="V47" s="522">
        <v>1721.857</v>
      </c>
      <c r="W47" s="513"/>
      <c r="X47" s="513"/>
      <c r="Y47" s="519"/>
      <c r="Z47" s="520">
        <v>0.154</v>
      </c>
      <c r="AA47" s="520"/>
      <c r="AB47" s="519"/>
      <c r="AC47" s="518">
        <v>1543.6272959999999</v>
      </c>
      <c r="AD47" s="520">
        <v>434.24700000000001</v>
      </c>
      <c r="AE47" s="522"/>
      <c r="AF47" s="585">
        <v>1722.011</v>
      </c>
      <c r="AG47" s="520">
        <v>2088.7572959999998</v>
      </c>
      <c r="AH47" s="517">
        <v>3810.7682959999997</v>
      </c>
      <c r="AI47" s="626" t="s">
        <v>38</v>
      </c>
      <c r="AJ47" s="1100"/>
    </row>
    <row r="48" spans="1:38" s="351" customFormat="1" ht="10.5" customHeight="1" x14ac:dyDescent="0.15">
      <c r="A48" s="1102"/>
      <c r="B48" s="1105"/>
      <c r="C48" s="101" t="s">
        <v>322</v>
      </c>
      <c r="D48" s="260" t="s">
        <v>39</v>
      </c>
      <c r="E48" s="501"/>
      <c r="F48" s="501"/>
      <c r="G48" s="501"/>
      <c r="H48" s="527"/>
      <c r="I48" s="501"/>
      <c r="J48" s="501"/>
      <c r="K48" s="501"/>
      <c r="L48" s="479"/>
      <c r="M48" s="502"/>
      <c r="N48" s="528"/>
      <c r="O48" s="502"/>
      <c r="P48" s="528" t="s">
        <v>321</v>
      </c>
      <c r="Q48" s="528"/>
      <c r="R48" s="528"/>
      <c r="S48" s="528"/>
      <c r="T48" s="586"/>
      <c r="U48" s="508"/>
      <c r="V48" s="479">
        <v>125.386</v>
      </c>
      <c r="W48" s="501"/>
      <c r="X48" s="501"/>
      <c r="Y48" s="502"/>
      <c r="Z48" s="528">
        <v>0.41199999999999998</v>
      </c>
      <c r="AA48" s="528">
        <v>6.8000000000000005E-2</v>
      </c>
      <c r="AB48" s="502"/>
      <c r="AC48" s="508">
        <v>228.88796400000001</v>
      </c>
      <c r="AD48" s="528" t="s">
        <v>321</v>
      </c>
      <c r="AE48" s="479"/>
      <c r="AF48" s="586">
        <v>125.866</v>
      </c>
      <c r="AG48" s="528">
        <v>256.26896400000004</v>
      </c>
      <c r="AH48" s="527">
        <v>382.13496400000002</v>
      </c>
      <c r="AI48" s="259" t="s">
        <v>39</v>
      </c>
      <c r="AJ48" s="1100"/>
    </row>
    <row r="49" spans="1:36" s="351" customFormat="1" ht="10.5" customHeight="1" x14ac:dyDescent="0.15">
      <c r="A49" s="1102"/>
      <c r="B49" s="1105"/>
      <c r="C49" s="101" t="s">
        <v>399</v>
      </c>
      <c r="D49" s="524">
        <v>55</v>
      </c>
      <c r="E49" s="513"/>
      <c r="F49" s="513"/>
      <c r="G49" s="513"/>
      <c r="H49" s="517"/>
      <c r="I49" s="513"/>
      <c r="J49" s="513"/>
      <c r="K49" s="513"/>
      <c r="L49" s="522"/>
      <c r="M49" s="519"/>
      <c r="N49" s="520" t="s">
        <v>321</v>
      </c>
      <c r="O49" s="519"/>
      <c r="P49" s="520">
        <v>6.2649999999999997</v>
      </c>
      <c r="Q49" s="520" t="s">
        <v>321</v>
      </c>
      <c r="R49" s="520"/>
      <c r="S49" s="520"/>
      <c r="T49" s="585">
        <v>12.521000000000001</v>
      </c>
      <c r="U49" s="518"/>
      <c r="V49" s="522">
        <v>4.101</v>
      </c>
      <c r="W49" s="513"/>
      <c r="X49" s="513"/>
      <c r="Y49" s="519"/>
      <c r="Z49" s="520">
        <v>2680.9810000000002</v>
      </c>
      <c r="AA49" s="520"/>
      <c r="AB49" s="519"/>
      <c r="AC49" s="518">
        <v>632.69330400000001</v>
      </c>
      <c r="AD49" s="520">
        <v>6.6189999999999998</v>
      </c>
      <c r="AE49" s="522"/>
      <c r="AF49" s="585">
        <v>2685.0820000000003</v>
      </c>
      <c r="AG49" s="520">
        <v>661.28930400000002</v>
      </c>
      <c r="AH49" s="517">
        <v>3346.3713040000002</v>
      </c>
      <c r="AI49" s="526">
        <v>55</v>
      </c>
      <c r="AJ49" s="1100"/>
    </row>
    <row r="50" spans="1:36" s="351" customFormat="1" ht="10.5" customHeight="1" x14ac:dyDescent="0.15">
      <c r="A50" s="1102"/>
      <c r="B50" s="1105"/>
      <c r="C50" s="101" t="s">
        <v>400</v>
      </c>
      <c r="D50" s="587">
        <v>56</v>
      </c>
      <c r="E50" s="501"/>
      <c r="F50" s="501"/>
      <c r="G50" s="501"/>
      <c r="H50" s="527"/>
      <c r="I50" s="501"/>
      <c r="J50" s="501"/>
      <c r="K50" s="501" t="s">
        <v>321</v>
      </c>
      <c r="L50" s="501"/>
      <c r="M50" s="551"/>
      <c r="N50" s="528" t="s">
        <v>321</v>
      </c>
      <c r="O50" s="502"/>
      <c r="P50" s="528">
        <v>250.51499999999999</v>
      </c>
      <c r="Q50" s="501"/>
      <c r="R50" s="501"/>
      <c r="S50" s="501"/>
      <c r="T50" s="502" t="s">
        <v>321</v>
      </c>
      <c r="U50" s="508"/>
      <c r="V50" s="479">
        <v>1525.3579999999999</v>
      </c>
      <c r="W50" s="501"/>
      <c r="X50" s="501"/>
      <c r="Y50" s="502">
        <v>53.33</v>
      </c>
      <c r="Z50" s="528">
        <v>5034.4960600259674</v>
      </c>
      <c r="AA50" s="528"/>
      <c r="AB50" s="502"/>
      <c r="AC50" s="508">
        <v>2103.7494240000001</v>
      </c>
      <c r="AD50" s="501" t="s">
        <v>321</v>
      </c>
      <c r="AE50" s="479"/>
      <c r="AF50" s="586">
        <v>6711.0720600259674</v>
      </c>
      <c r="AG50" s="528">
        <v>3601.5600700126679</v>
      </c>
      <c r="AH50" s="527">
        <v>10312.632130038635</v>
      </c>
      <c r="AI50" s="627">
        <v>56</v>
      </c>
      <c r="AJ50" s="678"/>
    </row>
    <row r="51" spans="1:36" s="351" customFormat="1" ht="10.5" customHeight="1" x14ac:dyDescent="0.15">
      <c r="A51" s="1102"/>
      <c r="B51" s="1105"/>
      <c r="C51" s="101" t="s">
        <v>401</v>
      </c>
      <c r="D51" s="524">
        <v>57</v>
      </c>
      <c r="E51" s="513"/>
      <c r="F51" s="513"/>
      <c r="G51" s="513"/>
      <c r="H51" s="517"/>
      <c r="I51" s="513"/>
      <c r="J51" s="513"/>
      <c r="K51" s="513"/>
      <c r="L51" s="513"/>
      <c r="M51" s="549"/>
      <c r="N51" s="520"/>
      <c r="O51" s="519"/>
      <c r="P51" s="520">
        <v>5.7869999999999999</v>
      </c>
      <c r="Q51" s="513"/>
      <c r="R51" s="513"/>
      <c r="S51" s="513"/>
      <c r="T51" s="519" t="s">
        <v>321</v>
      </c>
      <c r="U51" s="518"/>
      <c r="V51" s="522">
        <v>111.746</v>
      </c>
      <c r="W51" s="513"/>
      <c r="X51" s="513"/>
      <c r="Y51" s="519"/>
      <c r="Z51" s="520" t="s">
        <v>321</v>
      </c>
      <c r="AA51" s="520" t="s">
        <v>321</v>
      </c>
      <c r="AB51" s="519"/>
      <c r="AC51" s="518">
        <v>222.13573200000002</v>
      </c>
      <c r="AD51" s="513" t="s">
        <v>321</v>
      </c>
      <c r="AE51" s="522"/>
      <c r="AF51" s="585">
        <v>111.746</v>
      </c>
      <c r="AG51" s="520">
        <v>228.06873200000004</v>
      </c>
      <c r="AH51" s="517">
        <v>339.81473200000005</v>
      </c>
      <c r="AI51" s="526">
        <v>57</v>
      </c>
      <c r="AJ51" s="679"/>
    </row>
    <row r="52" spans="1:36" s="351" customFormat="1" ht="10.5" customHeight="1" x14ac:dyDescent="0.15">
      <c r="A52" s="1102"/>
      <c r="B52" s="1105"/>
      <c r="C52" s="101" t="s">
        <v>323</v>
      </c>
      <c r="D52" s="260" t="s">
        <v>40</v>
      </c>
      <c r="E52" s="501"/>
      <c r="F52" s="501"/>
      <c r="G52" s="501"/>
      <c r="H52" s="527"/>
      <c r="I52" s="501"/>
      <c r="J52" s="501"/>
      <c r="K52" s="501"/>
      <c r="L52" s="501"/>
      <c r="M52" s="551"/>
      <c r="N52" s="528"/>
      <c r="O52" s="502"/>
      <c r="P52" s="528">
        <v>46.069999999999993</v>
      </c>
      <c r="Q52" s="501"/>
      <c r="R52" s="501"/>
      <c r="S52" s="501"/>
      <c r="T52" s="502">
        <v>0.502</v>
      </c>
      <c r="U52" s="508"/>
      <c r="V52" s="479">
        <v>2303.1039999999998</v>
      </c>
      <c r="W52" s="501"/>
      <c r="X52" s="501"/>
      <c r="Y52" s="502"/>
      <c r="Z52" s="528">
        <v>128.041</v>
      </c>
      <c r="AA52" s="528">
        <v>7.4999999999999997E-2</v>
      </c>
      <c r="AB52" s="502"/>
      <c r="AC52" s="508">
        <v>1314.0549720000001</v>
      </c>
      <c r="AD52" s="501">
        <v>50.548999999999999</v>
      </c>
      <c r="AE52" s="479"/>
      <c r="AF52" s="586">
        <v>2431.2199999999998</v>
      </c>
      <c r="AG52" s="528">
        <v>1411.175972</v>
      </c>
      <c r="AH52" s="527">
        <v>3842.3959719999998</v>
      </c>
      <c r="AI52" s="259" t="s">
        <v>40</v>
      </c>
      <c r="AJ52" s="466"/>
    </row>
    <row r="53" spans="1:36" s="351" customFormat="1" ht="10.5" customHeight="1" x14ac:dyDescent="0.15">
      <c r="A53" s="1102"/>
      <c r="B53" s="1105"/>
      <c r="C53" s="101" t="s">
        <v>402</v>
      </c>
      <c r="D53" s="584">
        <v>60</v>
      </c>
      <c r="E53" s="513"/>
      <c r="F53" s="513"/>
      <c r="G53" s="513"/>
      <c r="H53" s="517"/>
      <c r="I53" s="513"/>
      <c r="J53" s="513"/>
      <c r="K53" s="513"/>
      <c r="L53" s="513"/>
      <c r="M53" s="549"/>
      <c r="N53" s="520" t="s">
        <v>321</v>
      </c>
      <c r="O53" s="519"/>
      <c r="P53" s="520"/>
      <c r="Q53" s="513" t="s">
        <v>321</v>
      </c>
      <c r="R53" s="513"/>
      <c r="S53" s="513"/>
      <c r="T53" s="519"/>
      <c r="U53" s="518"/>
      <c r="V53" s="522">
        <v>123.053</v>
      </c>
      <c r="W53" s="513"/>
      <c r="X53" s="513"/>
      <c r="Y53" s="519"/>
      <c r="Z53" s="520"/>
      <c r="AA53" s="520"/>
      <c r="AB53" s="519"/>
      <c r="AC53" s="518">
        <v>109.551456</v>
      </c>
      <c r="AD53" s="513" t="s">
        <v>321</v>
      </c>
      <c r="AE53" s="522"/>
      <c r="AF53" s="585">
        <v>123.053</v>
      </c>
      <c r="AG53" s="520">
        <v>141.568456</v>
      </c>
      <c r="AH53" s="517">
        <v>264.62145599999997</v>
      </c>
      <c r="AI53" s="626">
        <v>60</v>
      </c>
      <c r="AJ53" s="466"/>
    </row>
    <row r="54" spans="1:36" s="351" customFormat="1" ht="10.5" customHeight="1" x14ac:dyDescent="0.15">
      <c r="A54" s="1102"/>
      <c r="B54" s="1105"/>
      <c r="C54" s="101" t="s">
        <v>324</v>
      </c>
      <c r="D54" s="260">
        <v>61</v>
      </c>
      <c r="E54" s="501"/>
      <c r="F54" s="501"/>
      <c r="G54" s="501"/>
      <c r="H54" s="527"/>
      <c r="I54" s="501"/>
      <c r="J54" s="501"/>
      <c r="K54" s="501"/>
      <c r="L54" s="501"/>
      <c r="M54" s="551"/>
      <c r="N54" s="528"/>
      <c r="O54" s="502"/>
      <c r="P54" s="528">
        <v>67.692999999999998</v>
      </c>
      <c r="Q54" s="501"/>
      <c r="R54" s="501"/>
      <c r="S54" s="501" t="s">
        <v>321</v>
      </c>
      <c r="T54" s="502">
        <v>50.89</v>
      </c>
      <c r="U54" s="508"/>
      <c r="V54" s="479">
        <v>908.82799999999997</v>
      </c>
      <c r="W54" s="501"/>
      <c r="X54" s="501"/>
      <c r="Y54" s="502"/>
      <c r="Z54" s="528">
        <v>34.658000000000001</v>
      </c>
      <c r="AA54" s="528" t="s">
        <v>321</v>
      </c>
      <c r="AB54" s="502"/>
      <c r="AC54" s="508">
        <v>2336.8002480000005</v>
      </c>
      <c r="AD54" s="501">
        <v>110.495</v>
      </c>
      <c r="AE54" s="479"/>
      <c r="AF54" s="586">
        <v>943.74900000000002</v>
      </c>
      <c r="AG54" s="690">
        <v>2566.0952480000005</v>
      </c>
      <c r="AH54" s="691">
        <v>3509.8442480000003</v>
      </c>
      <c r="AI54" s="94">
        <v>61</v>
      </c>
      <c r="AJ54" s="466"/>
    </row>
    <row r="55" spans="1:36" s="351" customFormat="1" ht="10.5" customHeight="1" x14ac:dyDescent="0.15">
      <c r="A55" s="1102"/>
      <c r="B55" s="1105"/>
      <c r="C55" s="101" t="s">
        <v>403</v>
      </c>
      <c r="D55" s="524" t="s">
        <v>404</v>
      </c>
      <c r="E55" s="513"/>
      <c r="F55" s="513"/>
      <c r="G55" s="513" t="s">
        <v>321</v>
      </c>
      <c r="H55" s="517"/>
      <c r="I55" s="513"/>
      <c r="J55" s="513"/>
      <c r="K55" s="513" t="s">
        <v>321</v>
      </c>
      <c r="L55" s="513"/>
      <c r="M55" s="549"/>
      <c r="N55" s="520">
        <v>1.2351441139382164</v>
      </c>
      <c r="O55" s="519"/>
      <c r="P55" s="692" t="s">
        <v>321</v>
      </c>
      <c r="Q55" s="513"/>
      <c r="R55" s="513"/>
      <c r="S55" s="692">
        <v>247.40899999999999</v>
      </c>
      <c r="T55" s="519">
        <v>49.553000000000004</v>
      </c>
      <c r="U55" s="518" t="s">
        <v>321</v>
      </c>
      <c r="V55" s="522">
        <v>4764.7449999999999</v>
      </c>
      <c r="W55" s="513"/>
      <c r="X55" s="513"/>
      <c r="Y55" s="519"/>
      <c r="Z55" s="520">
        <v>307.38396764625145</v>
      </c>
      <c r="AA55" s="520"/>
      <c r="AB55" s="519"/>
      <c r="AC55" s="518">
        <v>2369.2849200000001</v>
      </c>
      <c r="AD55" s="692" t="s">
        <v>321</v>
      </c>
      <c r="AE55" s="522" t="s">
        <v>321</v>
      </c>
      <c r="AF55" s="585">
        <v>7103.8339676462519</v>
      </c>
      <c r="AG55" s="520">
        <v>5468.0810641139378</v>
      </c>
      <c r="AH55" s="517">
        <v>12571.915031760189</v>
      </c>
      <c r="AI55" s="526" t="s">
        <v>404</v>
      </c>
      <c r="AJ55" s="466"/>
    </row>
    <row r="56" spans="1:36" s="439" customFormat="1" ht="10.5" customHeight="1" x14ac:dyDescent="0.15">
      <c r="A56" s="1102"/>
      <c r="B56" s="1105"/>
      <c r="C56" s="101" t="s">
        <v>405</v>
      </c>
      <c r="D56" s="260" t="s">
        <v>406</v>
      </c>
      <c r="E56" s="501"/>
      <c r="F56" s="501"/>
      <c r="G56" s="501" t="s">
        <v>321</v>
      </c>
      <c r="H56" s="527"/>
      <c r="I56" s="501"/>
      <c r="J56" s="501"/>
      <c r="K56" s="501"/>
      <c r="L56" s="501"/>
      <c r="M56" s="551"/>
      <c r="N56" s="528">
        <v>1.6259999999999999</v>
      </c>
      <c r="O56" s="502"/>
      <c r="P56" s="528">
        <v>1.1419999999999999</v>
      </c>
      <c r="Q56" s="501"/>
      <c r="R56" s="501"/>
      <c r="S56" s="501"/>
      <c r="T56" s="502">
        <v>0.78100000000000003</v>
      </c>
      <c r="U56" s="508">
        <v>6.3319999999999999</v>
      </c>
      <c r="V56" s="479">
        <v>2514.8440000000005</v>
      </c>
      <c r="W56" s="501"/>
      <c r="X56" s="501"/>
      <c r="Y56" s="502"/>
      <c r="Z56" s="528">
        <v>9.013622880885612E-2</v>
      </c>
      <c r="AA56" s="528"/>
      <c r="AB56" s="502"/>
      <c r="AC56" s="508">
        <v>2722.0071960000005</v>
      </c>
      <c r="AD56" s="501" t="s">
        <v>321</v>
      </c>
      <c r="AE56" s="693" t="s">
        <v>321</v>
      </c>
      <c r="AF56" s="586">
        <v>2631.6651362288089</v>
      </c>
      <c r="AG56" s="528">
        <v>2738.3651960000007</v>
      </c>
      <c r="AH56" s="527">
        <v>5370.0303322288091</v>
      </c>
      <c r="AI56" s="259" t="s">
        <v>406</v>
      </c>
      <c r="AJ56" s="466"/>
    </row>
    <row r="57" spans="1:36" s="439" customFormat="1" ht="10.5" customHeight="1" x14ac:dyDescent="0.15">
      <c r="A57" s="1102"/>
      <c r="B57" s="1105"/>
      <c r="C57" s="101" t="s">
        <v>325</v>
      </c>
      <c r="D57" s="524">
        <v>67</v>
      </c>
      <c r="E57" s="513" t="s">
        <v>321</v>
      </c>
      <c r="F57" s="513"/>
      <c r="G57" s="513"/>
      <c r="H57" s="517"/>
      <c r="I57" s="513"/>
      <c r="J57" s="513"/>
      <c r="K57" s="513"/>
      <c r="L57" s="513"/>
      <c r="M57" s="588"/>
      <c r="N57" s="520" t="s">
        <v>321</v>
      </c>
      <c r="O57" s="589"/>
      <c r="P57" s="520">
        <v>63.183</v>
      </c>
      <c r="Q57" s="513"/>
      <c r="R57" s="513"/>
      <c r="S57" s="513" t="s">
        <v>321</v>
      </c>
      <c r="T57" s="519">
        <v>20.088000000000001</v>
      </c>
      <c r="U57" s="518"/>
      <c r="V57" s="522">
        <v>1287.8610000000001</v>
      </c>
      <c r="W57" s="513"/>
      <c r="X57" s="513"/>
      <c r="Y57" s="519"/>
      <c r="Z57" s="520">
        <v>21.056907620284157</v>
      </c>
      <c r="AA57" s="520">
        <v>0.114</v>
      </c>
      <c r="AB57" s="519"/>
      <c r="AC57" s="518">
        <v>2028.2683320000001</v>
      </c>
      <c r="AD57" s="513">
        <v>71.736000000000004</v>
      </c>
      <c r="AE57" s="522"/>
      <c r="AF57" s="585">
        <v>1309.4689076202842</v>
      </c>
      <c r="AG57" s="520">
        <v>2183.312981810127</v>
      </c>
      <c r="AH57" s="517">
        <v>3492.781889430411</v>
      </c>
      <c r="AI57" s="526">
        <v>67</v>
      </c>
      <c r="AJ57" s="466"/>
    </row>
    <row r="58" spans="1:36" s="351" customFormat="1" ht="10.5" customHeight="1" x14ac:dyDescent="0.15">
      <c r="A58" s="1102"/>
      <c r="B58" s="1105"/>
      <c r="C58" s="101" t="s">
        <v>407</v>
      </c>
      <c r="D58" s="260">
        <v>68</v>
      </c>
      <c r="E58" s="501"/>
      <c r="F58" s="501"/>
      <c r="G58" s="501"/>
      <c r="H58" s="527"/>
      <c r="I58" s="501"/>
      <c r="J58" s="501"/>
      <c r="K58" s="501"/>
      <c r="L58" s="501"/>
      <c r="M58" s="551"/>
      <c r="N58" s="528"/>
      <c r="O58" s="502"/>
      <c r="P58" s="528">
        <v>2.3079999999999998</v>
      </c>
      <c r="Q58" s="501"/>
      <c r="R58" s="501"/>
      <c r="S58" s="501"/>
      <c r="T58" s="502">
        <v>3.6379999999999999</v>
      </c>
      <c r="U58" s="508" t="s">
        <v>321</v>
      </c>
      <c r="V58" s="479">
        <v>166.74299999999999</v>
      </c>
      <c r="W58" s="501"/>
      <c r="X58" s="501"/>
      <c r="Y58" s="502"/>
      <c r="Z58" s="528" t="s">
        <v>321</v>
      </c>
      <c r="AA58" s="528" t="s">
        <v>321</v>
      </c>
      <c r="AB58" s="502"/>
      <c r="AC58" s="508">
        <v>613.25247600000012</v>
      </c>
      <c r="AD58" s="501">
        <v>123.96299999999999</v>
      </c>
      <c r="AE58" s="479"/>
      <c r="AF58" s="586">
        <v>372.79200000000003</v>
      </c>
      <c r="AG58" s="528">
        <v>743.16147600000011</v>
      </c>
      <c r="AH58" s="527">
        <v>1115.9534760000001</v>
      </c>
      <c r="AI58" s="259">
        <v>68</v>
      </c>
      <c r="AJ58" s="466"/>
    </row>
    <row r="59" spans="1:36" ht="10.5" customHeight="1" x14ac:dyDescent="0.2">
      <c r="A59" s="1102"/>
      <c r="B59" s="1105"/>
      <c r="C59" s="101" t="s">
        <v>408</v>
      </c>
      <c r="D59" s="524">
        <v>69</v>
      </c>
      <c r="E59" s="513"/>
      <c r="F59" s="513"/>
      <c r="G59" s="513"/>
      <c r="H59" s="517"/>
      <c r="I59" s="513"/>
      <c r="J59" s="513"/>
      <c r="K59" s="513"/>
      <c r="L59" s="513"/>
      <c r="M59" s="549"/>
      <c r="N59" s="520" t="s">
        <v>321</v>
      </c>
      <c r="O59" s="519"/>
      <c r="P59" s="520">
        <v>20.148</v>
      </c>
      <c r="Q59" s="513"/>
      <c r="R59" s="513"/>
      <c r="S59" s="513"/>
      <c r="T59" s="519" t="s">
        <v>321</v>
      </c>
      <c r="U59" s="518"/>
      <c r="V59" s="522">
        <v>264.358</v>
      </c>
      <c r="W59" s="513"/>
      <c r="X59" s="513"/>
      <c r="Y59" s="519"/>
      <c r="Z59" s="520">
        <v>2.9076202841566492E-3</v>
      </c>
      <c r="AA59" s="520"/>
      <c r="AB59" s="519"/>
      <c r="AC59" s="518">
        <v>497.32203600000008</v>
      </c>
      <c r="AD59" s="513">
        <v>33.673999999999999</v>
      </c>
      <c r="AE59" s="522"/>
      <c r="AF59" s="585">
        <v>264.358</v>
      </c>
      <c r="AG59" s="520">
        <v>551.95668581012717</v>
      </c>
      <c r="AH59" s="517">
        <v>816.31468581012723</v>
      </c>
      <c r="AI59" s="526">
        <v>69</v>
      </c>
      <c r="AJ59" s="466"/>
    </row>
    <row r="60" spans="1:36" ht="10.5" customHeight="1" x14ac:dyDescent="0.2">
      <c r="A60" s="1102"/>
      <c r="B60" s="1105"/>
      <c r="C60" s="101" t="s">
        <v>326</v>
      </c>
      <c r="D60" s="260">
        <v>70</v>
      </c>
      <c r="E60" s="501" t="s">
        <v>321</v>
      </c>
      <c r="F60" s="501"/>
      <c r="G60" s="501" t="s">
        <v>321</v>
      </c>
      <c r="H60" s="527"/>
      <c r="I60" s="501"/>
      <c r="J60" s="501"/>
      <c r="K60" s="501"/>
      <c r="L60" s="501"/>
      <c r="M60" s="551"/>
      <c r="N60" s="528" t="s">
        <v>321</v>
      </c>
      <c r="O60" s="502"/>
      <c r="P60" s="528" t="s">
        <v>321</v>
      </c>
      <c r="Q60" s="501"/>
      <c r="R60" s="501"/>
      <c r="S60" s="501"/>
      <c r="T60" s="502">
        <v>12.534000000000001</v>
      </c>
      <c r="U60" s="508"/>
      <c r="V60" s="479">
        <v>383.89499999999998</v>
      </c>
      <c r="W60" s="501"/>
      <c r="X60" s="501"/>
      <c r="Y60" s="502"/>
      <c r="Z60" s="528">
        <v>17.719630481136626</v>
      </c>
      <c r="AA60" s="528" t="s">
        <v>321</v>
      </c>
      <c r="AB60" s="502"/>
      <c r="AC60" s="508">
        <v>859.65012000000013</v>
      </c>
      <c r="AD60" s="501">
        <v>39.009</v>
      </c>
      <c r="AE60" s="479"/>
      <c r="AF60" s="586">
        <v>402.25563048113662</v>
      </c>
      <c r="AG60" s="528">
        <v>943.84271924050825</v>
      </c>
      <c r="AH60" s="527">
        <v>1346.0983497216448</v>
      </c>
      <c r="AI60" s="259">
        <v>70</v>
      </c>
      <c r="AJ60" s="466"/>
    </row>
    <row r="61" spans="1:36" ht="10.5" customHeight="1" x14ac:dyDescent="0.2">
      <c r="A61" s="1102"/>
      <c r="B61" s="1105"/>
      <c r="C61" s="101" t="s">
        <v>409</v>
      </c>
      <c r="D61" s="584" t="s">
        <v>410</v>
      </c>
      <c r="E61" s="513"/>
      <c r="F61" s="513"/>
      <c r="G61" s="513"/>
      <c r="H61" s="517"/>
      <c r="I61" s="513"/>
      <c r="J61" s="513"/>
      <c r="K61" s="513"/>
      <c r="L61" s="513"/>
      <c r="M61" s="549"/>
      <c r="N61" s="520">
        <v>10.739098544427634</v>
      </c>
      <c r="O61" s="519"/>
      <c r="P61" s="520">
        <v>24.476000000000003</v>
      </c>
      <c r="Q61" s="513"/>
      <c r="R61" s="513"/>
      <c r="S61" s="513">
        <v>3.1480000000000001</v>
      </c>
      <c r="T61" s="519">
        <v>11.031000000000001</v>
      </c>
      <c r="U61" s="518"/>
      <c r="V61" s="522">
        <v>695.57899999999995</v>
      </c>
      <c r="W61" s="513"/>
      <c r="X61" s="513"/>
      <c r="Y61" s="519"/>
      <c r="Z61" s="520">
        <v>43.706965097006446</v>
      </c>
      <c r="AA61" s="520"/>
      <c r="AB61" s="519"/>
      <c r="AC61" s="518">
        <v>1179.6591599999999</v>
      </c>
      <c r="AD61" s="513">
        <v>75.42</v>
      </c>
      <c r="AE61" s="522"/>
      <c r="AF61" s="585">
        <v>739.2859650970064</v>
      </c>
      <c r="AG61" s="520">
        <v>1304.4732585444276</v>
      </c>
      <c r="AH61" s="517">
        <v>2043.7592236414339</v>
      </c>
      <c r="AI61" s="626" t="s">
        <v>410</v>
      </c>
      <c r="AJ61" s="466"/>
    </row>
    <row r="62" spans="1:36" ht="10.5" customHeight="1" x14ac:dyDescent="0.2">
      <c r="A62" s="1102"/>
      <c r="B62" s="1105"/>
      <c r="C62" s="101" t="s">
        <v>411</v>
      </c>
      <c r="D62" s="260">
        <v>73</v>
      </c>
      <c r="E62" s="501"/>
      <c r="F62" s="501"/>
      <c r="G62" s="501"/>
      <c r="H62" s="527"/>
      <c r="I62" s="501"/>
      <c r="J62" s="501"/>
      <c r="K62" s="501"/>
      <c r="L62" s="501"/>
      <c r="M62" s="551"/>
      <c r="N62" s="528"/>
      <c r="O62" s="502"/>
      <c r="P62" s="528">
        <v>3.5920000000000001</v>
      </c>
      <c r="Q62" s="501"/>
      <c r="R62" s="501"/>
      <c r="S62" s="501"/>
      <c r="T62" s="502">
        <v>2.3639999999999999</v>
      </c>
      <c r="U62" s="508"/>
      <c r="V62" s="479">
        <v>40.39</v>
      </c>
      <c r="W62" s="501"/>
      <c r="X62" s="501"/>
      <c r="Y62" s="502"/>
      <c r="Z62" s="528">
        <v>55.722999999999999</v>
      </c>
      <c r="AA62" s="528"/>
      <c r="AB62" s="502"/>
      <c r="AC62" s="508">
        <v>90.957024000000004</v>
      </c>
      <c r="AD62" s="501">
        <v>2.3540000000000001</v>
      </c>
      <c r="AE62" s="479"/>
      <c r="AF62" s="586">
        <v>96.113</v>
      </c>
      <c r="AG62" s="528">
        <v>99.267024000000006</v>
      </c>
      <c r="AH62" s="527">
        <v>195.38002399999999</v>
      </c>
      <c r="AI62" s="259">
        <v>73</v>
      </c>
      <c r="AJ62" s="466"/>
    </row>
    <row r="63" spans="1:36" ht="10.5" customHeight="1" x14ac:dyDescent="0.2">
      <c r="A63" s="1102"/>
      <c r="B63" s="1105"/>
      <c r="C63" s="101" t="s">
        <v>412</v>
      </c>
      <c r="D63" s="524">
        <v>74</v>
      </c>
      <c r="E63" s="513"/>
      <c r="F63" s="513"/>
      <c r="G63" s="513"/>
      <c r="H63" s="517"/>
      <c r="I63" s="513"/>
      <c r="J63" s="513"/>
      <c r="K63" s="513"/>
      <c r="L63" s="513"/>
      <c r="M63" s="549"/>
      <c r="N63" s="520"/>
      <c r="O63" s="519"/>
      <c r="P63" s="520">
        <v>3.569</v>
      </c>
      <c r="Q63" s="513"/>
      <c r="R63" s="513"/>
      <c r="S63" s="513"/>
      <c r="T63" s="519">
        <v>3.2930000000000001</v>
      </c>
      <c r="U63" s="518"/>
      <c r="V63" s="522">
        <v>66.349000000000004</v>
      </c>
      <c r="W63" s="513"/>
      <c r="X63" s="513"/>
      <c r="Y63" s="519"/>
      <c r="Z63" s="520">
        <v>12.712999999999999</v>
      </c>
      <c r="AA63" s="520"/>
      <c r="AB63" s="519"/>
      <c r="AC63" s="518">
        <v>146.28135600000002</v>
      </c>
      <c r="AD63" s="513">
        <v>16.247</v>
      </c>
      <c r="AE63" s="522"/>
      <c r="AF63" s="585">
        <v>79.061999999999998</v>
      </c>
      <c r="AG63" s="520">
        <v>169.39035600000003</v>
      </c>
      <c r="AH63" s="517">
        <v>248.45235600000001</v>
      </c>
      <c r="AI63" s="526">
        <v>74</v>
      </c>
      <c r="AJ63" s="466"/>
    </row>
    <row r="64" spans="1:36" ht="10.5" customHeight="1" x14ac:dyDescent="0.2">
      <c r="A64" s="1102"/>
      <c r="B64" s="1105"/>
      <c r="C64" s="101" t="s">
        <v>413</v>
      </c>
      <c r="D64" s="260">
        <v>75</v>
      </c>
      <c r="E64" s="501"/>
      <c r="F64" s="501"/>
      <c r="G64" s="501"/>
      <c r="H64" s="527"/>
      <c r="I64" s="501"/>
      <c r="J64" s="501"/>
      <c r="K64" s="501"/>
      <c r="L64" s="501"/>
      <c r="M64" s="551"/>
      <c r="N64" s="553"/>
      <c r="O64" s="502"/>
      <c r="P64" s="694" t="s">
        <v>321</v>
      </c>
      <c r="Q64" s="501"/>
      <c r="R64" s="501"/>
      <c r="S64" s="501" t="s">
        <v>321</v>
      </c>
      <c r="T64" s="502">
        <v>9.1310000000000002</v>
      </c>
      <c r="U64" s="590"/>
      <c r="V64" s="538" t="s">
        <v>321</v>
      </c>
      <c r="W64" s="501"/>
      <c r="X64" s="501"/>
      <c r="Y64" s="502"/>
      <c r="Z64" s="528"/>
      <c r="AA64" s="528" t="s">
        <v>321</v>
      </c>
      <c r="AB64" s="502"/>
      <c r="AC64" s="508">
        <v>79.527564000000012</v>
      </c>
      <c r="AD64" s="501" t="s">
        <v>321</v>
      </c>
      <c r="AE64" s="538"/>
      <c r="AF64" s="695">
        <v>82.948999999999998</v>
      </c>
      <c r="AG64" s="553">
        <v>188.75356399999998</v>
      </c>
      <c r="AH64" s="696">
        <v>271.702564</v>
      </c>
      <c r="AI64" s="628">
        <v>75</v>
      </c>
      <c r="AJ64" s="466"/>
    </row>
    <row r="65" spans="1:36" ht="10.5" customHeight="1" x14ac:dyDescent="0.2">
      <c r="A65" s="1102"/>
      <c r="B65" s="1105"/>
      <c r="C65" s="441" t="s">
        <v>59</v>
      </c>
      <c r="D65" s="512" t="s">
        <v>0</v>
      </c>
      <c r="E65" s="591"/>
      <c r="F65" s="591"/>
      <c r="G65" s="550"/>
      <c r="H65" s="593"/>
      <c r="I65" s="591"/>
      <c r="J65" s="591"/>
      <c r="K65" s="591"/>
      <c r="L65" s="593"/>
      <c r="M65" s="594"/>
      <c r="N65" s="550"/>
      <c r="O65" s="592"/>
      <c r="P65" s="550"/>
      <c r="Q65" s="591"/>
      <c r="R65" s="591"/>
      <c r="S65" s="591"/>
      <c r="T65" s="593"/>
      <c r="U65" s="591"/>
      <c r="V65" s="593"/>
      <c r="W65" s="591"/>
      <c r="X65" s="591"/>
      <c r="Y65" s="591"/>
      <c r="Z65" s="595"/>
      <c r="AA65" s="550"/>
      <c r="AB65" s="592"/>
      <c r="AC65" s="596"/>
      <c r="AD65" s="592"/>
      <c r="AE65" s="597"/>
      <c r="AF65" s="591"/>
      <c r="AG65" s="591"/>
      <c r="AH65" s="591"/>
      <c r="AI65" s="523" t="s">
        <v>0</v>
      </c>
      <c r="AJ65" s="466"/>
    </row>
    <row r="66" spans="1:36" ht="10.5" customHeight="1" x14ac:dyDescent="0.2">
      <c r="A66" s="1102"/>
      <c r="B66" s="1105"/>
      <c r="C66" s="102" t="s">
        <v>432</v>
      </c>
      <c r="D66" s="260">
        <v>76</v>
      </c>
      <c r="E66" s="501">
        <v>0.30099999999999999</v>
      </c>
      <c r="F66" s="501"/>
      <c r="G66" s="528">
        <v>424.51900000000001</v>
      </c>
      <c r="H66" s="527"/>
      <c r="I66" s="501"/>
      <c r="J66" s="501"/>
      <c r="K66" s="501">
        <v>1795.55</v>
      </c>
      <c r="L66" s="527"/>
      <c r="M66" s="551"/>
      <c r="N66" s="528">
        <v>28.512863291468246</v>
      </c>
      <c r="O66" s="502"/>
      <c r="P66" s="528">
        <v>1180.73</v>
      </c>
      <c r="Q66" s="501">
        <v>3.1869999999999998</v>
      </c>
      <c r="R66" s="501"/>
      <c r="S66" s="501">
        <v>318.38</v>
      </c>
      <c r="T66" s="527">
        <v>188.90300000000002</v>
      </c>
      <c r="U66" s="501">
        <v>26.372000000000003</v>
      </c>
      <c r="V66" s="527">
        <v>17093.915999999997</v>
      </c>
      <c r="W66" s="501"/>
      <c r="X66" s="501"/>
      <c r="Y66" s="501">
        <v>53.33</v>
      </c>
      <c r="Z66" s="422">
        <v>8339.8344866045918</v>
      </c>
      <c r="AA66" s="422">
        <v>205.22900000000001</v>
      </c>
      <c r="AB66" s="502"/>
      <c r="AC66" s="508">
        <v>19244.554992000001</v>
      </c>
      <c r="AD66" s="502">
        <v>2331.549</v>
      </c>
      <c r="AE66" s="479">
        <v>2259.9850000000001</v>
      </c>
      <c r="AF66" s="501">
        <v>27939.051486604585</v>
      </c>
      <c r="AG66" s="501">
        <v>25555.801855291469</v>
      </c>
      <c r="AH66" s="501">
        <v>53494.853341896058</v>
      </c>
      <c r="AI66" s="259">
        <v>76</v>
      </c>
      <c r="AJ66" s="466"/>
    </row>
    <row r="67" spans="1:36" ht="10.5" customHeight="1" x14ac:dyDescent="0.2">
      <c r="A67" s="1102"/>
      <c r="B67" s="1105"/>
      <c r="C67" s="442" t="s">
        <v>60</v>
      </c>
      <c r="D67" s="598"/>
      <c r="E67" s="599"/>
      <c r="F67" s="599"/>
      <c r="G67" s="554"/>
      <c r="H67" s="602"/>
      <c r="I67" s="599"/>
      <c r="J67" s="599"/>
      <c r="K67" s="599"/>
      <c r="L67" s="602"/>
      <c r="M67" s="603"/>
      <c r="N67" s="599"/>
      <c r="O67" s="600"/>
      <c r="P67" s="554"/>
      <c r="Q67" s="599"/>
      <c r="R67" s="599"/>
      <c r="S67" s="599"/>
      <c r="T67" s="602"/>
      <c r="U67" s="599"/>
      <c r="V67" s="602"/>
      <c r="W67" s="599"/>
      <c r="X67" s="599"/>
      <c r="Y67" s="599"/>
      <c r="Z67" s="604"/>
      <c r="AA67" s="554"/>
      <c r="AB67" s="600"/>
      <c r="AC67" s="603"/>
      <c r="AD67" s="600"/>
      <c r="AE67" s="601"/>
      <c r="AF67" s="599"/>
      <c r="AG67" s="599"/>
      <c r="AH67" s="599"/>
      <c r="AI67" s="605"/>
      <c r="AJ67" s="466"/>
    </row>
    <row r="68" spans="1:36" ht="10.5" customHeight="1" x14ac:dyDescent="0.2">
      <c r="A68" s="1102"/>
      <c r="B68" s="1105"/>
      <c r="C68" s="102" t="s">
        <v>327</v>
      </c>
      <c r="D68" s="260">
        <v>77</v>
      </c>
      <c r="E68" s="501"/>
      <c r="F68" s="501"/>
      <c r="G68" s="502"/>
      <c r="H68" s="479"/>
      <c r="I68" s="501"/>
      <c r="J68" s="501"/>
      <c r="K68" s="501"/>
      <c r="L68" s="527"/>
      <c r="M68" s="606"/>
      <c r="N68" s="501">
        <v>1062.8468433517551</v>
      </c>
      <c r="O68" s="502"/>
      <c r="P68" s="552"/>
      <c r="Q68" s="503"/>
      <c r="R68" s="501"/>
      <c r="S68" s="501"/>
      <c r="T68" s="527"/>
      <c r="U68" s="501"/>
      <c r="V68" s="527"/>
      <c r="W68" s="501"/>
      <c r="X68" s="501"/>
      <c r="Y68" s="501"/>
      <c r="Z68" s="422">
        <v>81.153950298951074</v>
      </c>
      <c r="AA68" s="528"/>
      <c r="AB68" s="502"/>
      <c r="AC68" s="508">
        <v>705.39480000000003</v>
      </c>
      <c r="AD68" s="502"/>
      <c r="AE68" s="479"/>
      <c r="AF68" s="501">
        <v>81.153950298951074</v>
      </c>
      <c r="AG68" s="501">
        <v>1768.2416433517551</v>
      </c>
      <c r="AH68" s="501">
        <v>1849.3955936507061</v>
      </c>
      <c r="AI68" s="259">
        <v>77</v>
      </c>
      <c r="AJ68" s="466"/>
    </row>
    <row r="69" spans="1:36" ht="10.5" customHeight="1" x14ac:dyDescent="0.2">
      <c r="A69" s="1102"/>
      <c r="B69" s="1105"/>
      <c r="C69" s="102" t="s">
        <v>328</v>
      </c>
      <c r="D69" s="524">
        <v>78</v>
      </c>
      <c r="E69" s="513"/>
      <c r="F69" s="513"/>
      <c r="G69" s="519"/>
      <c r="H69" s="522"/>
      <c r="I69" s="513"/>
      <c r="J69" s="513"/>
      <c r="K69" s="513"/>
      <c r="L69" s="517"/>
      <c r="M69" s="513">
        <v>15733.278258258259</v>
      </c>
      <c r="N69" s="513">
        <v>28582.988322995421</v>
      </c>
      <c r="O69" s="519"/>
      <c r="P69" s="520"/>
      <c r="Q69" s="513"/>
      <c r="R69" s="513"/>
      <c r="S69" s="513"/>
      <c r="T69" s="517">
        <v>173.13509716775346</v>
      </c>
      <c r="U69" s="513"/>
      <c r="V69" s="522">
        <v>93.103035331521454</v>
      </c>
      <c r="W69" s="513"/>
      <c r="X69" s="513"/>
      <c r="Y69" s="513"/>
      <c r="Z69" s="521">
        <v>2832.6405050607682</v>
      </c>
      <c r="AA69" s="520"/>
      <c r="AB69" s="519"/>
      <c r="AC69" s="518">
        <v>186.49</v>
      </c>
      <c r="AD69" s="519"/>
      <c r="AE69" s="522"/>
      <c r="AF69" s="513">
        <v>2925.7435403922896</v>
      </c>
      <c r="AG69" s="513">
        <v>44675.891678421438</v>
      </c>
      <c r="AH69" s="513">
        <v>47601.635218813724</v>
      </c>
      <c r="AI69" s="526">
        <v>78</v>
      </c>
      <c r="AJ69" s="466"/>
    </row>
    <row r="70" spans="1:36" ht="10.5" customHeight="1" x14ac:dyDescent="0.2">
      <c r="A70" s="1102"/>
      <c r="B70" s="1105"/>
      <c r="C70" s="102" t="s">
        <v>329</v>
      </c>
      <c r="D70" s="260">
        <v>79</v>
      </c>
      <c r="E70" s="501"/>
      <c r="F70" s="501"/>
      <c r="G70" s="502"/>
      <c r="H70" s="479"/>
      <c r="I70" s="501"/>
      <c r="J70" s="501"/>
      <c r="K70" s="501"/>
      <c r="L70" s="527"/>
      <c r="M70" s="501">
        <v>5.9044308000000001</v>
      </c>
      <c r="N70" s="501"/>
      <c r="O70" s="502">
        <v>214.83888000000002</v>
      </c>
      <c r="P70" s="528"/>
      <c r="Q70" s="501"/>
      <c r="R70" s="501"/>
      <c r="S70" s="501"/>
      <c r="T70" s="527"/>
      <c r="U70" s="501"/>
      <c r="V70" s="479"/>
      <c r="W70" s="501"/>
      <c r="X70" s="501"/>
      <c r="Y70" s="501"/>
      <c r="Z70" s="422"/>
      <c r="AA70" s="528"/>
      <c r="AB70" s="502"/>
      <c r="AC70" s="508"/>
      <c r="AD70" s="502"/>
      <c r="AE70" s="479"/>
      <c r="AF70" s="501"/>
      <c r="AG70" s="501">
        <v>220.74331080000002</v>
      </c>
      <c r="AH70" s="501">
        <v>220.74331080000002</v>
      </c>
      <c r="AI70" s="259">
        <v>79</v>
      </c>
      <c r="AJ70" s="466"/>
    </row>
    <row r="71" spans="1:36" ht="10.5" customHeight="1" x14ac:dyDescent="0.2">
      <c r="A71" s="1102"/>
      <c r="B71" s="1105"/>
      <c r="C71" s="102" t="s">
        <v>330</v>
      </c>
      <c r="D71" s="524">
        <v>80</v>
      </c>
      <c r="E71" s="513"/>
      <c r="F71" s="513"/>
      <c r="G71" s="519"/>
      <c r="H71" s="522"/>
      <c r="I71" s="513"/>
      <c r="J71" s="513"/>
      <c r="K71" s="513"/>
      <c r="L71" s="517"/>
      <c r="M71" s="603"/>
      <c r="N71" s="513"/>
      <c r="O71" s="600"/>
      <c r="P71" s="520"/>
      <c r="Q71" s="513"/>
      <c r="R71" s="513"/>
      <c r="S71" s="513"/>
      <c r="T71" s="517"/>
      <c r="U71" s="513"/>
      <c r="V71" s="602"/>
      <c r="W71" s="513"/>
      <c r="X71" s="513"/>
      <c r="Y71" s="513"/>
      <c r="Z71" s="521"/>
      <c r="AA71" s="520"/>
      <c r="AB71" s="519"/>
      <c r="AC71" s="518"/>
      <c r="AD71" s="519"/>
      <c r="AE71" s="522"/>
      <c r="AF71" s="513"/>
      <c r="AG71" s="513"/>
      <c r="AH71" s="513"/>
      <c r="AI71" s="526">
        <v>80</v>
      </c>
      <c r="AJ71" s="466"/>
    </row>
    <row r="72" spans="1:36" ht="10.5" customHeight="1" x14ac:dyDescent="0.2">
      <c r="A72" s="1102"/>
      <c r="B72" s="1105"/>
      <c r="C72" s="435" t="s">
        <v>331</v>
      </c>
      <c r="D72" s="555">
        <v>81</v>
      </c>
      <c r="E72" s="559"/>
      <c r="F72" s="557"/>
      <c r="G72" s="560"/>
      <c r="H72" s="558"/>
      <c r="I72" s="559"/>
      <c r="J72" s="557"/>
      <c r="K72" s="557"/>
      <c r="L72" s="561"/>
      <c r="M72" s="557">
        <v>15739.182689058258</v>
      </c>
      <c r="N72" s="557">
        <v>29645.835166347177</v>
      </c>
      <c r="O72" s="560">
        <v>214.83888000000002</v>
      </c>
      <c r="P72" s="505"/>
      <c r="Q72" s="557"/>
      <c r="R72" s="557"/>
      <c r="S72" s="557"/>
      <c r="T72" s="558">
        <v>173.13509716775346</v>
      </c>
      <c r="U72" s="557"/>
      <c r="V72" s="558">
        <v>93.103035331521454</v>
      </c>
      <c r="W72" s="557"/>
      <c r="X72" s="557"/>
      <c r="Y72" s="557"/>
      <c r="Z72" s="562">
        <v>2913.7944553597194</v>
      </c>
      <c r="AA72" s="505"/>
      <c r="AB72" s="560"/>
      <c r="AC72" s="559">
        <v>891.88480000000004</v>
      </c>
      <c r="AD72" s="560"/>
      <c r="AE72" s="558"/>
      <c r="AF72" s="557">
        <v>3006.8974906912408</v>
      </c>
      <c r="AG72" s="557">
        <v>46664.876632573185</v>
      </c>
      <c r="AH72" s="557">
        <v>49671.774123264426</v>
      </c>
      <c r="AI72" s="563">
        <v>81</v>
      </c>
      <c r="AJ72" s="466"/>
    </row>
    <row r="73" spans="1:36" ht="10.5" customHeight="1" x14ac:dyDescent="0.2">
      <c r="A73" s="1102"/>
      <c r="B73" s="1105"/>
      <c r="C73" s="441" t="s">
        <v>332</v>
      </c>
      <c r="D73" s="512">
        <v>82</v>
      </c>
      <c r="E73" s="567"/>
      <c r="F73" s="567"/>
      <c r="G73" s="568"/>
      <c r="H73" s="569"/>
      <c r="I73" s="567"/>
      <c r="J73" s="567">
        <v>623.76858250000009</v>
      </c>
      <c r="K73" s="567"/>
      <c r="L73" s="572"/>
      <c r="M73" s="607">
        <v>94.850172994185897</v>
      </c>
      <c r="N73" s="607"/>
      <c r="O73" s="568"/>
      <c r="P73" s="571">
        <v>8072.9603158</v>
      </c>
      <c r="Q73" s="567"/>
      <c r="R73" s="568"/>
      <c r="S73" s="608">
        <v>0.77196798383909637</v>
      </c>
      <c r="T73" s="572">
        <v>1523.1169892826558</v>
      </c>
      <c r="U73" s="567"/>
      <c r="V73" s="572">
        <v>22781.695739110812</v>
      </c>
      <c r="W73" s="607"/>
      <c r="X73" s="607"/>
      <c r="Y73" s="607"/>
      <c r="Z73" s="609">
        <v>6719.232</v>
      </c>
      <c r="AA73" s="521">
        <v>1323.6813930702788</v>
      </c>
      <c r="AB73" s="568">
        <v>837.68619069729334</v>
      </c>
      <c r="AC73" s="570">
        <v>10505.666123999999</v>
      </c>
      <c r="AD73" s="568">
        <v>5035.9032000000007</v>
      </c>
      <c r="AE73" s="569"/>
      <c r="AF73" s="697">
        <v>32286.063905378385</v>
      </c>
      <c r="AG73" s="697">
        <v>25233.268770060677</v>
      </c>
      <c r="AH73" s="697">
        <v>57519.332675439058</v>
      </c>
      <c r="AI73" s="523">
        <v>82</v>
      </c>
      <c r="AJ73" s="466"/>
    </row>
    <row r="74" spans="1:36" ht="10.5" customHeight="1" x14ac:dyDescent="0.2">
      <c r="A74" s="1102"/>
      <c r="B74" s="1105"/>
      <c r="C74" s="443" t="s">
        <v>61</v>
      </c>
      <c r="D74" s="610">
        <v>83</v>
      </c>
      <c r="E74" s="501"/>
      <c r="F74" s="501"/>
      <c r="G74" s="502"/>
      <c r="H74" s="479"/>
      <c r="I74" s="501"/>
      <c r="J74" s="501"/>
      <c r="K74" s="501">
        <v>2.8473449000000004</v>
      </c>
      <c r="L74" s="527"/>
      <c r="M74" s="504">
        <v>319.18346538103128</v>
      </c>
      <c r="N74" s="504">
        <v>4175.4697417390389</v>
      </c>
      <c r="O74" s="611"/>
      <c r="P74" s="528">
        <v>3130.0182439420814</v>
      </c>
      <c r="Q74" s="501"/>
      <c r="R74" s="502"/>
      <c r="S74" s="553"/>
      <c r="T74" s="527">
        <v>318.98039340093902</v>
      </c>
      <c r="U74" s="501"/>
      <c r="V74" s="527">
        <v>9615.2346464283874</v>
      </c>
      <c r="W74" s="612"/>
      <c r="X74" s="612"/>
      <c r="Y74" s="481">
        <v>33.348210000000009</v>
      </c>
      <c r="Z74" s="422">
        <v>2669.9253815620286</v>
      </c>
      <c r="AA74" s="481">
        <v>122.96326714721852</v>
      </c>
      <c r="AB74" s="502">
        <v>36.079766749515201</v>
      </c>
      <c r="AC74" s="508">
        <v>10469.649312000001</v>
      </c>
      <c r="AD74" s="502">
        <v>3397.1107999999999</v>
      </c>
      <c r="AE74" s="479"/>
      <c r="AF74" s="698">
        <v>12480.39861678715</v>
      </c>
      <c r="AG74" s="698">
        <v>21810.411956463093</v>
      </c>
      <c r="AH74" s="501">
        <v>34290.810573250244</v>
      </c>
      <c r="AI74" s="613">
        <v>83</v>
      </c>
      <c r="AJ74" s="466"/>
    </row>
    <row r="75" spans="1:36" ht="10.5" customHeight="1" thickBot="1" x14ac:dyDescent="0.25">
      <c r="A75" s="1103"/>
      <c r="B75" s="1106"/>
      <c r="C75" s="442" t="s">
        <v>433</v>
      </c>
      <c r="D75" s="598">
        <v>84</v>
      </c>
      <c r="E75" s="541"/>
      <c r="F75" s="541"/>
      <c r="G75" s="542"/>
      <c r="H75" s="614"/>
      <c r="I75" s="541"/>
      <c r="J75" s="541">
        <v>623.76858250000009</v>
      </c>
      <c r="K75" s="541">
        <v>2.8473449000000004</v>
      </c>
      <c r="L75" s="544"/>
      <c r="M75" s="541">
        <v>414.03363837521715</v>
      </c>
      <c r="N75" s="541">
        <v>4175.4697417390389</v>
      </c>
      <c r="O75" s="542"/>
      <c r="P75" s="615">
        <v>11202.978559742081</v>
      </c>
      <c r="Q75" s="541"/>
      <c r="R75" s="541"/>
      <c r="S75" s="541">
        <v>0.77196798383909637</v>
      </c>
      <c r="T75" s="544">
        <v>1842.0973826835948</v>
      </c>
      <c r="U75" s="541"/>
      <c r="V75" s="544">
        <v>32396.930385539199</v>
      </c>
      <c r="W75" s="541"/>
      <c r="X75" s="541"/>
      <c r="Y75" s="545">
        <v>33.348210000000009</v>
      </c>
      <c r="Z75" s="616">
        <v>9389.1573815620268</v>
      </c>
      <c r="AA75" s="521">
        <v>1446.6446602174974</v>
      </c>
      <c r="AB75" s="542">
        <v>873.76595744680856</v>
      </c>
      <c r="AC75" s="617">
        <v>20975.315436000001</v>
      </c>
      <c r="AD75" s="542">
        <v>8433.014000000001</v>
      </c>
      <c r="AE75" s="614"/>
      <c r="AF75" s="699">
        <v>44139.846594765535</v>
      </c>
      <c r="AG75" s="699">
        <v>47670.296653923775</v>
      </c>
      <c r="AH75" s="699">
        <v>91810.143248689303</v>
      </c>
      <c r="AI75" s="618">
        <v>84</v>
      </c>
      <c r="AJ75" s="466"/>
    </row>
    <row r="76" spans="1:36" x14ac:dyDescent="0.2">
      <c r="A76" s="444"/>
      <c r="B76" s="361"/>
      <c r="C76" s="865" t="s">
        <v>333</v>
      </c>
      <c r="D76" s="361"/>
      <c r="E76" s="87" t="s">
        <v>636</v>
      </c>
      <c r="F76" s="445"/>
      <c r="G76" s="482"/>
      <c r="H76" s="482"/>
      <c r="I76" s="680"/>
      <c r="J76" s="446"/>
      <c r="K76" s="361"/>
      <c r="L76" s="354"/>
      <c r="M76" s="482"/>
      <c r="N76" s="447"/>
      <c r="O76" s="448"/>
      <c r="P76" s="107" t="s">
        <v>637</v>
      </c>
      <c r="Q76" s="447"/>
      <c r="R76" s="862"/>
      <c r="S76" s="447"/>
      <c r="T76" s="447"/>
      <c r="U76" s="447"/>
      <c r="V76" s="447"/>
      <c r="W76" s="361"/>
      <c r="X76" s="447"/>
      <c r="Y76" s="447"/>
      <c r="Z76" s="447"/>
      <c r="AA76" s="447"/>
      <c r="AB76" s="449"/>
      <c r="AC76" s="447"/>
      <c r="AD76" s="361"/>
      <c r="AE76" s="440"/>
      <c r="AF76" s="863" t="s">
        <v>334</v>
      </c>
      <c r="AG76" s="864">
        <v>46034</v>
      </c>
      <c r="AH76" s="450"/>
      <c r="AI76" s="451"/>
    </row>
    <row r="77" spans="1:36" ht="13.5" thickBot="1" x14ac:dyDescent="0.25">
      <c r="A77" s="452"/>
      <c r="B77" s="453"/>
      <c r="C77" s="454"/>
      <c r="D77" s="453"/>
      <c r="E77" s="661" t="s">
        <v>638</v>
      </c>
      <c r="F77" s="455"/>
      <c r="G77" s="483"/>
      <c r="H77" s="483"/>
      <c r="I77" s="456"/>
      <c r="J77" s="457"/>
      <c r="K77" s="453"/>
      <c r="L77" s="458"/>
      <c r="M77" s="483"/>
      <c r="N77" s="459"/>
      <c r="O77" s="460"/>
      <c r="P77" s="108"/>
      <c r="Q77" s="459"/>
      <c r="R77" s="459"/>
      <c r="S77" s="459"/>
      <c r="T77" s="459"/>
      <c r="U77" s="459"/>
      <c r="V77" s="459"/>
      <c r="W77" s="453"/>
      <c r="X77" s="461"/>
      <c r="Y77" s="459"/>
      <c r="Z77" s="462"/>
      <c r="AA77" s="459"/>
      <c r="AB77" s="453"/>
      <c r="AC77" s="459"/>
      <c r="AD77" s="458"/>
      <c r="AE77" s="458"/>
      <c r="AF77" s="458"/>
      <c r="AG77" s="458"/>
      <c r="AH77" s="463"/>
      <c r="AI77" s="464"/>
    </row>
    <row r="79" spans="1:36" x14ac:dyDescent="0.2">
      <c r="G79" s="440"/>
      <c r="M79" s="440"/>
    </row>
  </sheetData>
  <mergeCells count="10">
    <mergeCell ref="A1:O1"/>
    <mergeCell ref="P1:AI1"/>
    <mergeCell ref="M4:O4"/>
    <mergeCell ref="P4:T4"/>
    <mergeCell ref="AJ47:AJ49"/>
    <mergeCell ref="AF4:AH4"/>
    <mergeCell ref="P5:Q5"/>
    <mergeCell ref="A40:A41"/>
    <mergeCell ref="A45:A75"/>
    <mergeCell ref="B46:B75"/>
  </mergeCells>
  <printOptions horizontalCentered="1" verticalCentered="1"/>
  <pageMargins left="0.15748031496062992" right="0.15748031496062992" top="0.19685039370078741" bottom="0.19685039370078741" header="0.19685039370078741" footer="0.51181102362204722"/>
  <pageSetup paperSize="9" scale="95"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zoomScaleNormal="100" zoomScaleSheetLayoutView="100" zoomScalePageLayoutView="85" workbookViewId="0">
      <selection sqref="A1:P1"/>
    </sheetView>
  </sheetViews>
  <sheetFormatPr baseColWidth="10" defaultColWidth="10.85546875" defaultRowHeight="12.75" x14ac:dyDescent="0.2"/>
  <cols>
    <col min="1" max="1" width="12.5703125" style="758" customWidth="1"/>
    <col min="2" max="2" width="43" style="758" customWidth="1"/>
    <col min="3" max="3" width="3.42578125" style="758" bestFit="1" customWidth="1"/>
    <col min="4" max="16384" width="10.85546875" style="758"/>
  </cols>
  <sheetData>
    <row r="1" spans="1:21" s="1044" customFormat="1" ht="20.25" x14ac:dyDescent="0.3">
      <c r="A1" s="1120" t="s">
        <v>680</v>
      </c>
      <c r="B1" s="1120"/>
      <c r="C1" s="1120"/>
      <c r="D1" s="1120"/>
      <c r="E1" s="1120"/>
      <c r="F1" s="1120"/>
      <c r="G1" s="1120"/>
      <c r="H1" s="1120"/>
      <c r="I1" s="1120"/>
      <c r="J1" s="1120"/>
      <c r="K1" s="1120"/>
      <c r="L1" s="1120"/>
      <c r="M1" s="1120"/>
      <c r="N1" s="1120"/>
      <c r="O1" s="1120"/>
      <c r="P1" s="1120"/>
      <c r="T1" s="1045"/>
    </row>
    <row r="2" spans="1:21" ht="24" thickBot="1" x14ac:dyDescent="0.25">
      <c r="A2" s="1043"/>
      <c r="B2" s="1043"/>
      <c r="C2" s="1043"/>
      <c r="D2" s="1043"/>
      <c r="E2" s="1043"/>
      <c r="F2" s="1043"/>
      <c r="G2" s="1043"/>
      <c r="H2" s="1043"/>
      <c r="I2" s="1043"/>
      <c r="J2" s="1043"/>
      <c r="K2" s="1043"/>
      <c r="L2" s="1043"/>
      <c r="M2" s="1043"/>
      <c r="N2" s="1043"/>
      <c r="O2" s="1043"/>
      <c r="P2" s="1043"/>
      <c r="T2" s="1045"/>
    </row>
    <row r="3" spans="1:21" ht="12.95" customHeight="1" thickBot="1" x14ac:dyDescent="0.25">
      <c r="A3" s="1135" t="s">
        <v>662</v>
      </c>
      <c r="B3" s="1136"/>
      <c r="C3" s="1141" t="s">
        <v>435</v>
      </c>
      <c r="D3" s="1144" t="s">
        <v>457</v>
      </c>
      <c r="E3" s="1145"/>
      <c r="F3" s="1145"/>
      <c r="G3" s="1145"/>
      <c r="H3" s="1145"/>
      <c r="I3" s="1145"/>
      <c r="J3" s="1145"/>
      <c r="K3" s="1145"/>
      <c r="L3" s="1145"/>
      <c r="M3" s="1145"/>
      <c r="N3" s="1145"/>
      <c r="O3" s="1145"/>
      <c r="P3" s="1145"/>
      <c r="Q3" s="1145"/>
      <c r="R3" s="1146"/>
      <c r="S3" s="1123" t="s">
        <v>663</v>
      </c>
      <c r="T3" s="1121" t="s">
        <v>681</v>
      </c>
    </row>
    <row r="4" spans="1:21" ht="12.95" customHeight="1" thickBot="1" x14ac:dyDescent="0.25">
      <c r="A4" s="1137"/>
      <c r="B4" s="1138"/>
      <c r="C4" s="1142"/>
      <c r="D4" s="1147" t="s">
        <v>436</v>
      </c>
      <c r="E4" s="1147" t="s">
        <v>664</v>
      </c>
      <c r="F4" s="1147" t="s">
        <v>188</v>
      </c>
      <c r="G4" s="1149" t="s">
        <v>357</v>
      </c>
      <c r="H4" s="1118" t="s">
        <v>358</v>
      </c>
      <c r="I4" s="1119"/>
      <c r="J4" s="1129" t="s">
        <v>479</v>
      </c>
      <c r="K4" s="1129"/>
      <c r="L4" s="1129"/>
      <c r="M4" s="1129"/>
      <c r="N4" s="1129"/>
      <c r="O4" s="1129"/>
      <c r="P4" s="1129"/>
      <c r="Q4" s="1118" t="s">
        <v>665</v>
      </c>
      <c r="R4" s="1130"/>
      <c r="S4" s="1124"/>
      <c r="T4" s="1122"/>
    </row>
    <row r="5" spans="1:21" ht="73.5" thickBot="1" x14ac:dyDescent="0.25">
      <c r="A5" s="1137"/>
      <c r="B5" s="1138"/>
      <c r="C5" s="1142"/>
      <c r="D5" s="1148"/>
      <c r="E5" s="1148"/>
      <c r="F5" s="1148"/>
      <c r="G5" s="1150"/>
      <c r="H5" s="1013" t="s">
        <v>666</v>
      </c>
      <c r="I5" s="1014" t="s">
        <v>667</v>
      </c>
      <c r="J5" s="1015" t="s">
        <v>668</v>
      </c>
      <c r="K5" s="1016" t="s">
        <v>669</v>
      </c>
      <c r="L5" s="1015" t="s">
        <v>670</v>
      </c>
      <c r="M5" s="1015" t="s">
        <v>437</v>
      </c>
      <c r="N5" s="1017" t="s">
        <v>671</v>
      </c>
      <c r="O5" s="1018" t="s">
        <v>672</v>
      </c>
      <c r="P5" s="1016" t="s">
        <v>673</v>
      </c>
      <c r="Q5" s="1016" t="s">
        <v>674</v>
      </c>
      <c r="R5" s="1019" t="s">
        <v>675</v>
      </c>
      <c r="S5" s="1125"/>
      <c r="T5" s="1122"/>
    </row>
    <row r="6" spans="1:21" ht="15.75" thickBot="1" x14ac:dyDescent="0.25">
      <c r="A6" s="1139"/>
      <c r="B6" s="1140"/>
      <c r="C6" s="1143"/>
      <c r="D6" s="1131" t="s">
        <v>190</v>
      </c>
      <c r="E6" s="1132"/>
      <c r="F6" s="1132"/>
      <c r="G6" s="1132"/>
      <c r="H6" s="1132"/>
      <c r="I6" s="1132"/>
      <c r="J6" s="1132"/>
      <c r="K6" s="1132"/>
      <c r="L6" s="1132"/>
      <c r="M6" s="1132"/>
      <c r="N6" s="1132"/>
      <c r="O6" s="1132"/>
      <c r="P6" s="1133"/>
      <c r="Q6" s="1134"/>
      <c r="R6" s="1133"/>
      <c r="S6" s="1047"/>
      <c r="T6" s="1122"/>
      <c r="U6" s="1042"/>
    </row>
    <row r="7" spans="1:21" ht="12.6" customHeight="1" x14ac:dyDescent="0.2">
      <c r="A7" s="1126" t="s">
        <v>676</v>
      </c>
      <c r="B7" s="335" t="s">
        <v>438</v>
      </c>
      <c r="C7" s="866">
        <v>1</v>
      </c>
      <c r="D7" s="1020">
        <v>417.76720999999998</v>
      </c>
      <c r="E7" s="1021">
        <v>21.514285714285712</v>
      </c>
      <c r="F7" s="1021">
        <v>695.86559999999997</v>
      </c>
      <c r="G7" s="1021">
        <v>14477.775969071115</v>
      </c>
      <c r="H7" s="1021">
        <v>884.89355744680859</v>
      </c>
      <c r="I7" s="1021">
        <v>6277.5756000000001</v>
      </c>
      <c r="J7" s="1021">
        <v>25329.806062164633</v>
      </c>
      <c r="K7" s="1021">
        <v>1123.2365</v>
      </c>
      <c r="L7" s="1021">
        <v>4.9702999999999999</v>
      </c>
      <c r="M7" s="1021">
        <v>160.10190950226246</v>
      </c>
      <c r="N7" s="1021">
        <v>6394.4858571428585</v>
      </c>
      <c r="O7" s="1021">
        <v>1066.5160000000001</v>
      </c>
      <c r="P7" s="1021">
        <v>0</v>
      </c>
      <c r="Q7" s="1021">
        <v>0</v>
      </c>
      <c r="R7" s="1046">
        <v>1651.8736602174974</v>
      </c>
      <c r="S7" s="1022">
        <f>D7+E7+F7+G7+H7+I7+J7+K7+L7+M7+N7+O7+R7</f>
        <v>58506.382511259464</v>
      </c>
      <c r="T7" s="1122"/>
    </row>
    <row r="8" spans="1:21" ht="15" x14ac:dyDescent="0.2">
      <c r="A8" s="1127"/>
      <c r="B8" s="336" t="s">
        <v>439</v>
      </c>
      <c r="C8" s="867">
        <v>2</v>
      </c>
      <c r="D8" s="1023">
        <v>0</v>
      </c>
      <c r="E8" s="1024">
        <v>0</v>
      </c>
      <c r="F8" s="1024">
        <v>0</v>
      </c>
      <c r="G8" s="1024">
        <v>0</v>
      </c>
      <c r="H8" s="1024">
        <v>0</v>
      </c>
      <c r="I8" s="1024">
        <v>0</v>
      </c>
      <c r="J8" s="1024">
        <v>0</v>
      </c>
      <c r="K8" s="1024">
        <v>0</v>
      </c>
      <c r="L8" s="1024">
        <v>3245.2189630398843</v>
      </c>
      <c r="M8" s="1024">
        <v>0</v>
      </c>
      <c r="N8" s="1024">
        <v>0</v>
      </c>
      <c r="O8" s="1024">
        <v>0</v>
      </c>
      <c r="P8" s="1024">
        <v>0</v>
      </c>
      <c r="Q8" s="1024">
        <v>0</v>
      </c>
      <c r="R8" s="1024">
        <v>0</v>
      </c>
      <c r="S8" s="1025">
        <f>L8</f>
        <v>3245.2189630398843</v>
      </c>
      <c r="T8" s="1122"/>
    </row>
    <row r="9" spans="1:21" ht="15" x14ac:dyDescent="0.2">
      <c r="A9" s="1127"/>
      <c r="B9" s="336" t="s">
        <v>440</v>
      </c>
      <c r="C9" s="868">
        <v>3</v>
      </c>
      <c r="D9" s="1023">
        <v>0</v>
      </c>
      <c r="E9" s="1024">
        <v>0</v>
      </c>
      <c r="F9" s="1024">
        <v>0</v>
      </c>
      <c r="G9" s="1024">
        <v>0</v>
      </c>
      <c r="H9" s="1024">
        <v>0</v>
      </c>
      <c r="I9" s="1024">
        <v>0</v>
      </c>
      <c r="J9" s="1024"/>
      <c r="K9" s="1024">
        <v>0.35</v>
      </c>
      <c r="L9" s="1024">
        <v>0</v>
      </c>
      <c r="M9" s="1024">
        <v>0</v>
      </c>
      <c r="N9" s="1024">
        <v>0</v>
      </c>
      <c r="O9" s="1024">
        <v>0</v>
      </c>
      <c r="P9" s="1024">
        <v>0</v>
      </c>
      <c r="Q9" s="1024">
        <v>0</v>
      </c>
      <c r="R9" s="1024">
        <v>0</v>
      </c>
      <c r="S9" s="1025"/>
      <c r="T9" s="1122"/>
    </row>
    <row r="10" spans="1:21" ht="15.75" x14ac:dyDescent="0.25">
      <c r="A10" s="1127"/>
      <c r="B10" s="619" t="s">
        <v>441</v>
      </c>
      <c r="C10" s="871">
        <v>4</v>
      </c>
      <c r="D10" s="1026">
        <v>417.76720999999998</v>
      </c>
      <c r="E10" s="1027">
        <v>21.514285714285712</v>
      </c>
      <c r="F10" s="1027">
        <v>695.86559999999997</v>
      </c>
      <c r="G10" s="1027">
        <v>14477.775969071115</v>
      </c>
      <c r="H10" s="1027">
        <v>884.89355744680859</v>
      </c>
      <c r="I10" s="1027">
        <v>6277.5756000000001</v>
      </c>
      <c r="J10" s="1027">
        <v>25329.806062164633</v>
      </c>
      <c r="K10" s="1027">
        <v>1123.2365</v>
      </c>
      <c r="L10" s="1027">
        <v>3250.1892630398843</v>
      </c>
      <c r="M10" s="1027">
        <v>160.10190950226246</v>
      </c>
      <c r="N10" s="1027">
        <v>6394.4858571428585</v>
      </c>
      <c r="O10" s="1027">
        <v>1066.5160000000001</v>
      </c>
      <c r="P10" s="1027">
        <v>0</v>
      </c>
      <c r="Q10" s="1027">
        <v>0</v>
      </c>
      <c r="R10" s="1027">
        <v>1651.8736602174974</v>
      </c>
      <c r="S10" s="1028">
        <f>D10+E10+F10+G10+H10+I10+J10+K10+L10+M10+N10+O10+R10</f>
        <v>61751.60147429935</v>
      </c>
      <c r="T10" s="1122"/>
    </row>
    <row r="11" spans="1:21" ht="15" x14ac:dyDescent="0.2">
      <c r="A11" s="1127"/>
      <c r="B11" s="336" t="s">
        <v>442</v>
      </c>
      <c r="C11" s="869">
        <v>5</v>
      </c>
      <c r="D11" s="1023">
        <v>0</v>
      </c>
      <c r="E11" s="1024">
        <v>0</v>
      </c>
      <c r="F11" s="1024">
        <v>0</v>
      </c>
      <c r="G11" s="1024">
        <v>0</v>
      </c>
      <c r="H11" s="1024">
        <v>0</v>
      </c>
      <c r="I11" s="1024">
        <v>0</v>
      </c>
      <c r="J11" s="1024">
        <v>0</v>
      </c>
      <c r="K11" s="1024">
        <v>0</v>
      </c>
      <c r="L11" s="1024">
        <v>0</v>
      </c>
      <c r="M11" s="1024">
        <v>0</v>
      </c>
      <c r="N11" s="1024">
        <v>0</v>
      </c>
      <c r="O11" s="1024">
        <v>0</v>
      </c>
      <c r="P11" s="1024">
        <v>0</v>
      </c>
      <c r="Q11" s="1024">
        <v>0</v>
      </c>
      <c r="R11" s="1024">
        <v>0</v>
      </c>
      <c r="S11" s="1025"/>
      <c r="T11" s="1122"/>
    </row>
    <row r="12" spans="1:21" ht="15" x14ac:dyDescent="0.2">
      <c r="A12" s="1127"/>
      <c r="B12" s="337" t="s">
        <v>443</v>
      </c>
      <c r="C12" s="870">
        <v>6</v>
      </c>
      <c r="D12" s="1023">
        <v>0</v>
      </c>
      <c r="E12" s="1024">
        <v>0</v>
      </c>
      <c r="F12" s="1024">
        <v>0</v>
      </c>
      <c r="G12" s="1024">
        <v>0</v>
      </c>
      <c r="H12" s="1024">
        <v>0</v>
      </c>
      <c r="I12" s="1024">
        <v>0</v>
      </c>
      <c r="J12" s="1024">
        <v>223.74842999999998</v>
      </c>
      <c r="K12" s="1024">
        <v>2.7040000000000002</v>
      </c>
      <c r="L12" s="1024">
        <v>0.20382418191938109</v>
      </c>
      <c r="M12" s="1024">
        <v>0</v>
      </c>
      <c r="N12" s="1024">
        <v>0</v>
      </c>
      <c r="O12" s="1024">
        <v>0</v>
      </c>
      <c r="P12" s="1024">
        <v>0</v>
      </c>
      <c r="Q12" s="1024">
        <v>0</v>
      </c>
      <c r="R12" s="1024">
        <v>0</v>
      </c>
      <c r="S12" s="1025">
        <f>J12+K12+L12</f>
        <v>226.65625418191937</v>
      </c>
      <c r="T12" s="1122"/>
    </row>
    <row r="13" spans="1:21" ht="16.5" thickBot="1" x14ac:dyDescent="0.3">
      <c r="A13" s="1128"/>
      <c r="B13" s="620" t="s">
        <v>444</v>
      </c>
      <c r="C13" s="871">
        <v>7</v>
      </c>
      <c r="D13" s="1026">
        <v>417.76720999999998</v>
      </c>
      <c r="E13" s="1027">
        <v>21.514285714285712</v>
      </c>
      <c r="F13" s="1027">
        <v>695.86559999999997</v>
      </c>
      <c r="G13" s="1027">
        <v>14477.775969071115</v>
      </c>
      <c r="H13" s="1027">
        <v>884.89355744680859</v>
      </c>
      <c r="I13" s="1027">
        <v>6277.5756000000001</v>
      </c>
      <c r="J13" s="1027">
        <v>25106.057632164633</v>
      </c>
      <c r="K13" s="1027">
        <v>1120.5325</v>
      </c>
      <c r="L13" s="1027">
        <v>3249.9854388579647</v>
      </c>
      <c r="M13" s="1027">
        <v>160.10190950226246</v>
      </c>
      <c r="N13" s="1027">
        <v>6394.4858571428585</v>
      </c>
      <c r="O13" s="1027">
        <v>1066.5160000000001</v>
      </c>
      <c r="P13" s="1027">
        <v>0</v>
      </c>
      <c r="Q13" s="1027">
        <v>0</v>
      </c>
      <c r="R13" s="1027">
        <v>1651.8736602174974</v>
      </c>
      <c r="S13" s="1028">
        <f>D13+E13+F13+G13+H13+I13+J13+K13+L13+M13+N13+O13+R13</f>
        <v>61524.945220117428</v>
      </c>
      <c r="T13" s="1122"/>
    </row>
    <row r="14" spans="1:21" ht="12.6" customHeight="1" x14ac:dyDescent="0.2">
      <c r="A14" s="1126" t="s">
        <v>677</v>
      </c>
      <c r="B14" s="338" t="s">
        <v>373</v>
      </c>
      <c r="C14" s="874">
        <v>10</v>
      </c>
      <c r="D14" s="1023">
        <v>0</v>
      </c>
      <c r="E14" s="1024">
        <v>0</v>
      </c>
      <c r="F14" s="1024">
        <v>0</v>
      </c>
      <c r="G14" s="1024">
        <v>0</v>
      </c>
      <c r="H14" s="1024">
        <v>0</v>
      </c>
      <c r="I14" s="1024">
        <v>0</v>
      </c>
      <c r="J14" s="1024">
        <v>1636.365</v>
      </c>
      <c r="L14" s="1024">
        <v>0</v>
      </c>
      <c r="M14" s="1024">
        <v>0</v>
      </c>
      <c r="N14" s="1024">
        <v>61.362000000000002</v>
      </c>
      <c r="O14" s="1024">
        <v>0</v>
      </c>
      <c r="P14" s="1024">
        <v>0</v>
      </c>
      <c r="Q14" s="1024">
        <v>0</v>
      </c>
      <c r="R14" s="1024">
        <v>0</v>
      </c>
      <c r="S14" s="1025">
        <f>J14+N14</f>
        <v>1697.7270000000001</v>
      </c>
      <c r="T14" s="1122"/>
    </row>
    <row r="15" spans="1:21" ht="30" x14ac:dyDescent="0.2">
      <c r="A15" s="1127"/>
      <c r="B15" s="338" t="s">
        <v>372</v>
      </c>
      <c r="C15" s="860">
        <v>11</v>
      </c>
      <c r="D15" s="1023">
        <v>15.593</v>
      </c>
      <c r="E15" s="1024">
        <v>0</v>
      </c>
      <c r="F15" s="1024">
        <v>0</v>
      </c>
      <c r="G15" s="1024">
        <v>0</v>
      </c>
      <c r="H15" s="1024">
        <v>0</v>
      </c>
      <c r="I15" s="1024">
        <v>0</v>
      </c>
      <c r="J15" s="1024">
        <v>1182.328</v>
      </c>
      <c r="K15" s="1024">
        <v>902.68700000000001</v>
      </c>
      <c r="L15" s="1024">
        <v>0</v>
      </c>
      <c r="M15" s="1024">
        <v>0</v>
      </c>
      <c r="N15" s="1024">
        <v>1425.0440000000001</v>
      </c>
      <c r="O15" s="1024">
        <v>785.45299999999997</v>
      </c>
      <c r="P15" s="1024">
        <v>0</v>
      </c>
      <c r="Q15" s="1024">
        <v>0</v>
      </c>
      <c r="R15" s="1024">
        <v>0</v>
      </c>
      <c r="S15" s="1025">
        <f>D15+J15+K15+N15+O15</f>
        <v>4311.1049999999996</v>
      </c>
      <c r="T15" s="1122"/>
    </row>
    <row r="16" spans="1:21" ht="15" x14ac:dyDescent="0.2">
      <c r="A16" s="1127"/>
      <c r="B16" s="338" t="s">
        <v>445</v>
      </c>
      <c r="C16" s="875">
        <v>12</v>
      </c>
      <c r="D16" s="1023">
        <v>62.737000000000002</v>
      </c>
      <c r="E16" s="1024">
        <v>0</v>
      </c>
      <c r="F16" s="1024">
        <v>0</v>
      </c>
      <c r="G16" s="1024">
        <v>0</v>
      </c>
      <c r="H16" s="1024">
        <v>0</v>
      </c>
      <c r="I16" s="1024">
        <v>0</v>
      </c>
      <c r="J16" s="1024">
        <v>4649.8490000000002</v>
      </c>
      <c r="K16" s="1024"/>
      <c r="L16" s="1024">
        <v>0</v>
      </c>
      <c r="M16" s="1024">
        <v>0</v>
      </c>
      <c r="N16" s="1024">
        <v>36.069000000000003</v>
      </c>
      <c r="O16" s="1024">
        <v>157.85900000000001</v>
      </c>
      <c r="P16" s="1024">
        <v>0</v>
      </c>
      <c r="Q16" s="1024">
        <v>0</v>
      </c>
      <c r="R16" s="1024">
        <v>0</v>
      </c>
      <c r="S16" s="1025">
        <f>D16+J16+N16+O16</f>
        <v>4906.514000000001</v>
      </c>
      <c r="T16" s="1122"/>
    </row>
    <row r="17" spans="1:20" ht="15" x14ac:dyDescent="0.2">
      <c r="A17" s="1127"/>
      <c r="B17" s="336" t="s">
        <v>446</v>
      </c>
      <c r="C17" s="875">
        <v>14</v>
      </c>
      <c r="D17" s="1023">
        <v>0</v>
      </c>
      <c r="E17" s="1024">
        <v>0</v>
      </c>
      <c r="F17" s="1024">
        <v>695.86559999999997</v>
      </c>
      <c r="G17" s="1024">
        <v>0</v>
      </c>
      <c r="H17" s="1024">
        <v>0</v>
      </c>
      <c r="I17" s="1024">
        <v>0</v>
      </c>
      <c r="J17" s="1024">
        <v>0</v>
      </c>
      <c r="K17" s="1024">
        <v>0</v>
      </c>
      <c r="L17" s="1024">
        <v>0</v>
      </c>
      <c r="M17" s="1024">
        <v>0</v>
      </c>
      <c r="N17" s="1024">
        <v>0</v>
      </c>
      <c r="O17" s="1024">
        <v>0</v>
      </c>
      <c r="P17" s="1024">
        <v>0</v>
      </c>
      <c r="Q17" s="1024">
        <v>0</v>
      </c>
      <c r="R17" s="1024">
        <v>0</v>
      </c>
      <c r="S17" s="1025">
        <f>F17</f>
        <v>695.86559999999997</v>
      </c>
      <c r="T17" s="1122"/>
    </row>
    <row r="18" spans="1:20" ht="30" x14ac:dyDescent="0.2">
      <c r="A18" s="1127"/>
      <c r="B18" s="338" t="s">
        <v>484</v>
      </c>
      <c r="C18" s="876">
        <v>15</v>
      </c>
      <c r="D18" s="1023">
        <v>248.43299999999999</v>
      </c>
      <c r="E18" s="1024">
        <v>21.514285714285712</v>
      </c>
      <c r="F18" s="1024">
        <v>0</v>
      </c>
      <c r="G18" s="1024">
        <v>14477.775969071115</v>
      </c>
      <c r="H18" s="1024">
        <v>0</v>
      </c>
      <c r="I18" s="1024">
        <v>6277.5756000000001</v>
      </c>
      <c r="J18" s="1024">
        <v>36.414545454545454</v>
      </c>
      <c r="K18" s="1024">
        <v>0</v>
      </c>
      <c r="L18" s="1024">
        <v>0</v>
      </c>
      <c r="M18" s="1024">
        <v>149.61990950226246</v>
      </c>
      <c r="N18" s="1024">
        <v>4837.8428571428576</v>
      </c>
      <c r="O18" s="1024">
        <v>0</v>
      </c>
      <c r="P18" s="1024">
        <v>0</v>
      </c>
      <c r="Q18" s="1024">
        <v>0</v>
      </c>
      <c r="R18" s="1024">
        <v>0</v>
      </c>
      <c r="S18" s="1025">
        <f>D18+E18+G18+I18+J18+M18+N18</f>
        <v>26049.176166885074</v>
      </c>
      <c r="T18" s="1122"/>
    </row>
    <row r="19" spans="1:20" ht="15" x14ac:dyDescent="0.2">
      <c r="A19" s="1127"/>
      <c r="B19" s="336" t="s">
        <v>375</v>
      </c>
      <c r="C19" s="876">
        <v>16</v>
      </c>
      <c r="D19" s="1023">
        <v>0</v>
      </c>
      <c r="E19" s="1024">
        <v>0</v>
      </c>
      <c r="F19" s="1024">
        <v>0</v>
      </c>
      <c r="G19" s="1024">
        <v>0</v>
      </c>
      <c r="H19" s="1024">
        <v>11.127600000000001</v>
      </c>
      <c r="I19" s="1024">
        <v>0</v>
      </c>
      <c r="J19" s="1024">
        <v>280.017</v>
      </c>
      <c r="K19" s="1024">
        <v>217.84549999999999</v>
      </c>
      <c r="L19" s="1024">
        <v>0</v>
      </c>
      <c r="M19" s="1024">
        <v>0</v>
      </c>
      <c r="N19" s="1024">
        <v>19.617000000000001</v>
      </c>
      <c r="O19" s="1024">
        <v>22.277000000000001</v>
      </c>
      <c r="P19" s="1024">
        <v>0</v>
      </c>
      <c r="Q19" s="1024">
        <v>0</v>
      </c>
      <c r="R19" s="1024">
        <v>0</v>
      </c>
      <c r="S19" s="1025">
        <f>H19+J19+K19+N19+O19</f>
        <v>550.88409999999999</v>
      </c>
      <c r="T19" s="1122"/>
    </row>
    <row r="20" spans="1:20" ht="15.75" thickBot="1" x14ac:dyDescent="0.25">
      <c r="A20" s="1127"/>
      <c r="B20" s="336" t="s">
        <v>376</v>
      </c>
      <c r="C20" s="346">
        <v>19</v>
      </c>
      <c r="D20" s="1023">
        <v>0</v>
      </c>
      <c r="E20" s="1024">
        <v>0</v>
      </c>
      <c r="F20" s="1024"/>
      <c r="G20" s="1024">
        <v>0</v>
      </c>
      <c r="H20" s="1024">
        <v>0</v>
      </c>
      <c r="I20" s="1024">
        <v>0</v>
      </c>
      <c r="J20" s="1024">
        <v>0</v>
      </c>
      <c r="K20" s="1024">
        <v>0</v>
      </c>
      <c r="L20" s="1024">
        <v>7.2020417139447949E-3</v>
      </c>
      <c r="M20" s="1024">
        <v>0</v>
      </c>
      <c r="N20" s="1024">
        <v>0</v>
      </c>
      <c r="O20" s="1024">
        <v>0</v>
      </c>
      <c r="P20" s="1024">
        <v>0</v>
      </c>
      <c r="Q20" s="1024">
        <v>0</v>
      </c>
      <c r="R20" s="1024">
        <v>0</v>
      </c>
      <c r="S20" s="1025">
        <f>L20</f>
        <v>7.2020417139447949E-3</v>
      </c>
      <c r="T20" s="1122"/>
    </row>
    <row r="21" spans="1:20" ht="16.5" thickBot="1" x14ac:dyDescent="0.3">
      <c r="A21" s="1127"/>
      <c r="B21" s="619" t="s">
        <v>447</v>
      </c>
      <c r="C21" s="793">
        <v>20</v>
      </c>
      <c r="D21" s="1029">
        <v>326.76299999999998</v>
      </c>
      <c r="E21" s="1029">
        <v>21.514285714285712</v>
      </c>
      <c r="F21" s="1029">
        <v>695.86559999999997</v>
      </c>
      <c r="G21" s="1029">
        <v>14477.775969071115</v>
      </c>
      <c r="H21" s="1029">
        <v>11.127600000000001</v>
      </c>
      <c r="I21" s="1029">
        <v>6277.5756000000001</v>
      </c>
      <c r="J21" s="1029">
        <v>7784.9735454545453</v>
      </c>
      <c r="K21" s="1029">
        <v>1120.5325</v>
      </c>
      <c r="L21" s="1029">
        <v>7.2020417139447949E-3</v>
      </c>
      <c r="M21" s="1029">
        <v>149.61990950226246</v>
      </c>
      <c r="N21" s="1029">
        <v>6379.9348571428582</v>
      </c>
      <c r="O21" s="1029">
        <v>965.58900000000006</v>
      </c>
      <c r="P21" s="1029">
        <v>0</v>
      </c>
      <c r="Q21" s="1029">
        <v>0</v>
      </c>
      <c r="R21" s="1029">
        <v>0</v>
      </c>
      <c r="S21" s="1030">
        <f>D21+E21+F21+G21+H21+I21+J21+K21+M21+N21+O21</f>
        <v>38211.271866885072</v>
      </c>
      <c r="T21" s="1122"/>
    </row>
    <row r="22" spans="1:20" ht="15.75" x14ac:dyDescent="0.25">
      <c r="A22" s="1127"/>
      <c r="B22" s="619" t="s">
        <v>448</v>
      </c>
      <c r="C22" s="793">
        <v>33</v>
      </c>
      <c r="D22" s="1031">
        <v>0</v>
      </c>
      <c r="E22" s="1031">
        <v>0</v>
      </c>
      <c r="F22" s="1031">
        <v>0</v>
      </c>
      <c r="G22" s="1031">
        <v>0</v>
      </c>
      <c r="H22" s="1031">
        <v>0</v>
      </c>
      <c r="I22" s="1031">
        <v>0</v>
      </c>
      <c r="J22" s="1031">
        <v>0</v>
      </c>
      <c r="K22" s="1031">
        <v>0</v>
      </c>
      <c r="L22" s="1031">
        <v>0</v>
      </c>
      <c r="M22" s="1031">
        <v>0</v>
      </c>
      <c r="N22" s="1031">
        <v>0</v>
      </c>
      <c r="O22" s="1031">
        <v>0</v>
      </c>
      <c r="P22" s="1031">
        <v>0</v>
      </c>
      <c r="Q22" s="1031">
        <v>0</v>
      </c>
      <c r="R22" s="1031">
        <v>0</v>
      </c>
      <c r="S22" s="1032"/>
      <c r="T22" s="1122"/>
    </row>
    <row r="23" spans="1:20" ht="31.5" x14ac:dyDescent="0.25">
      <c r="A23" s="1127"/>
      <c r="B23" s="621" t="s">
        <v>462</v>
      </c>
      <c r="C23" s="793">
        <v>40</v>
      </c>
      <c r="D23" s="1027">
        <v>0</v>
      </c>
      <c r="E23" s="1027">
        <v>0</v>
      </c>
      <c r="F23" s="1027">
        <v>0</v>
      </c>
      <c r="G23" s="1027">
        <v>0</v>
      </c>
      <c r="H23" s="1027">
        <v>0</v>
      </c>
      <c r="I23" s="1027">
        <v>0</v>
      </c>
      <c r="J23" s="1027">
        <v>0</v>
      </c>
      <c r="K23" s="1027">
        <v>0</v>
      </c>
      <c r="L23" s="1027">
        <v>0</v>
      </c>
      <c r="M23" s="1027">
        <v>0</v>
      </c>
      <c r="N23" s="1027">
        <v>0</v>
      </c>
      <c r="O23" s="1027">
        <v>0</v>
      </c>
      <c r="P23" s="1027">
        <v>0</v>
      </c>
      <c r="Q23" s="1027">
        <v>0</v>
      </c>
      <c r="R23" s="1027">
        <v>0</v>
      </c>
      <c r="S23" s="1028"/>
      <c r="T23" s="1122"/>
    </row>
    <row r="24" spans="1:20" ht="15" x14ac:dyDescent="0.2">
      <c r="A24" s="1127"/>
      <c r="B24" s="339" t="s">
        <v>449</v>
      </c>
      <c r="C24" s="346">
        <v>41</v>
      </c>
      <c r="D24" s="1033">
        <v>4.3259999999999996</v>
      </c>
      <c r="E24" s="1033">
        <v>0</v>
      </c>
      <c r="F24" s="1033">
        <v>0</v>
      </c>
      <c r="G24" s="1033">
        <v>0</v>
      </c>
      <c r="H24" s="1033">
        <v>0</v>
      </c>
      <c r="I24" s="1033">
        <v>0</v>
      </c>
      <c r="J24" s="1033">
        <v>0</v>
      </c>
      <c r="K24" s="1033">
        <v>0</v>
      </c>
      <c r="L24" s="1033">
        <v>0</v>
      </c>
      <c r="M24" s="1033">
        <v>0</v>
      </c>
      <c r="N24" s="1033">
        <v>0</v>
      </c>
      <c r="O24" s="1033">
        <v>0</v>
      </c>
      <c r="P24" s="1033">
        <v>0</v>
      </c>
      <c r="Q24" s="1033">
        <v>0</v>
      </c>
      <c r="R24" s="1033">
        <v>0</v>
      </c>
      <c r="S24" s="1034">
        <f>D24</f>
        <v>4.3259999999999996</v>
      </c>
      <c r="T24" s="1122"/>
    </row>
    <row r="25" spans="1:20" ht="12.6" customHeight="1" x14ac:dyDescent="0.25">
      <c r="A25" s="1127" t="s">
        <v>678</v>
      </c>
      <c r="B25" s="622" t="s">
        <v>482</v>
      </c>
      <c r="C25" s="793">
        <v>42</v>
      </c>
      <c r="D25" s="1027">
        <v>86.678210000000007</v>
      </c>
      <c r="E25" s="1027">
        <v>0</v>
      </c>
      <c r="F25" s="1027">
        <v>0</v>
      </c>
      <c r="G25" s="1027">
        <v>0</v>
      </c>
      <c r="H25" s="1027">
        <v>873.76595744680856</v>
      </c>
      <c r="I25" s="1027">
        <v>0</v>
      </c>
      <c r="J25" s="1027">
        <v>17321.084086710089</v>
      </c>
      <c r="K25" s="1027">
        <v>0</v>
      </c>
      <c r="L25" s="1027">
        <v>3249.978236816251</v>
      </c>
      <c r="M25" s="1027">
        <v>10.481999999999999</v>
      </c>
      <c r="N25" s="1027">
        <v>14.551</v>
      </c>
      <c r="O25" s="1027">
        <v>100.92700000000001</v>
      </c>
      <c r="P25" s="1027">
        <v>0</v>
      </c>
      <c r="Q25" s="1027">
        <v>0</v>
      </c>
      <c r="R25" s="1027">
        <v>1651.8736602174974</v>
      </c>
      <c r="S25" s="1028">
        <f>D25+H25+J25+L25+M25+N25+O25+R25</f>
        <v>23309.340151190645</v>
      </c>
      <c r="T25" s="1122"/>
    </row>
    <row r="26" spans="1:20" ht="14.45" customHeight="1" x14ac:dyDescent="0.2">
      <c r="A26" s="1127"/>
      <c r="B26" s="624" t="s">
        <v>450</v>
      </c>
      <c r="C26" s="346">
        <v>43</v>
      </c>
      <c r="D26" s="1035">
        <v>0</v>
      </c>
      <c r="E26" s="1033">
        <v>0</v>
      </c>
      <c r="F26" s="1033">
        <v>0</v>
      </c>
      <c r="G26" s="1033">
        <v>0</v>
      </c>
      <c r="H26" s="1033">
        <v>0</v>
      </c>
      <c r="I26" s="1033">
        <v>0</v>
      </c>
      <c r="J26" s="1033">
        <v>54.235999999999997</v>
      </c>
      <c r="K26" s="1033">
        <v>0</v>
      </c>
      <c r="L26" s="1033">
        <v>0</v>
      </c>
      <c r="M26" s="1033">
        <v>0</v>
      </c>
      <c r="N26" s="1033">
        <v>0</v>
      </c>
      <c r="O26" s="1033">
        <v>0</v>
      </c>
      <c r="P26" s="1033">
        <v>0</v>
      </c>
      <c r="Q26" s="1033">
        <v>0</v>
      </c>
      <c r="R26" s="1033">
        <v>0</v>
      </c>
      <c r="S26" s="1034">
        <f>J26</f>
        <v>54.235999999999997</v>
      </c>
      <c r="T26" s="1122"/>
    </row>
    <row r="27" spans="1:20" ht="15.75" thickBot="1" x14ac:dyDescent="0.25">
      <c r="A27" s="1128"/>
      <c r="B27" s="340" t="s">
        <v>451</v>
      </c>
      <c r="C27" s="794">
        <v>44</v>
      </c>
      <c r="D27" s="1023">
        <v>0</v>
      </c>
      <c r="E27" s="1024">
        <v>0</v>
      </c>
      <c r="F27" s="1024">
        <v>0</v>
      </c>
      <c r="G27" s="1024">
        <v>0</v>
      </c>
      <c r="H27" s="1024">
        <v>0</v>
      </c>
      <c r="I27" s="1024">
        <v>0</v>
      </c>
      <c r="J27" s="1024">
        <v>0</v>
      </c>
      <c r="K27" s="1024">
        <v>0</v>
      </c>
      <c r="L27" s="1024">
        <v>0</v>
      </c>
      <c r="M27" s="1024">
        <v>0</v>
      </c>
      <c r="N27" s="1024">
        <v>0</v>
      </c>
      <c r="O27" s="1024">
        <v>0</v>
      </c>
      <c r="P27" s="1024">
        <v>0</v>
      </c>
      <c r="Q27" s="1024">
        <v>0</v>
      </c>
      <c r="R27" s="1024">
        <v>0</v>
      </c>
      <c r="S27" s="1025"/>
      <c r="T27" s="1122"/>
    </row>
    <row r="28" spans="1:20" ht="18" customHeight="1" x14ac:dyDescent="0.25">
      <c r="A28" s="1126" t="s">
        <v>452</v>
      </c>
      <c r="B28" s="623" t="s">
        <v>453</v>
      </c>
      <c r="C28" s="793">
        <v>45</v>
      </c>
      <c r="D28" s="1036">
        <v>86.678210000000007</v>
      </c>
      <c r="E28" s="1037">
        <v>0</v>
      </c>
      <c r="F28" s="1037">
        <v>0</v>
      </c>
      <c r="G28" s="1037">
        <v>0</v>
      </c>
      <c r="H28" s="1037">
        <v>873.76595744680856</v>
      </c>
      <c r="I28" s="1037">
        <v>0</v>
      </c>
      <c r="J28" s="1037">
        <v>17266.848086710088</v>
      </c>
      <c r="K28" s="1037">
        <v>0</v>
      </c>
      <c r="L28" s="1037">
        <v>3249.978236816251</v>
      </c>
      <c r="M28" s="1037">
        <v>10.481999999999999</v>
      </c>
      <c r="N28" s="1037">
        <v>14.551</v>
      </c>
      <c r="O28" s="1037">
        <v>100.92700000000001</v>
      </c>
      <c r="P28" s="1037">
        <v>0</v>
      </c>
      <c r="Q28" s="1037">
        <v>0</v>
      </c>
      <c r="R28" s="1037">
        <v>1651.8736602174974</v>
      </c>
      <c r="S28" s="1038">
        <f>D28+H28+J28+L28+M28+N28+O28+R28</f>
        <v>23255.104151190644</v>
      </c>
      <c r="T28" s="1122"/>
    </row>
    <row r="29" spans="1:20" ht="45" x14ac:dyDescent="0.2">
      <c r="A29" s="1127"/>
      <c r="B29" s="341" t="s">
        <v>485</v>
      </c>
      <c r="C29" s="346">
        <v>76</v>
      </c>
      <c r="D29" s="1035">
        <v>53.33</v>
      </c>
      <c r="E29" s="1033">
        <v>0</v>
      </c>
      <c r="F29" s="1033">
        <v>0</v>
      </c>
      <c r="G29" s="1033">
        <v>0</v>
      </c>
      <c r="H29" s="1033">
        <v>0</v>
      </c>
      <c r="I29" s="1033">
        <v>0</v>
      </c>
      <c r="J29" s="1033">
        <v>8211.780999999999</v>
      </c>
      <c r="K29" s="1033">
        <v>0</v>
      </c>
      <c r="L29" s="1033">
        <v>2.0934866045927873</v>
      </c>
      <c r="M29" s="1033">
        <v>10.481999999999999</v>
      </c>
      <c r="N29" s="1033">
        <v>14.551</v>
      </c>
      <c r="O29" s="1033">
        <v>100.92700000000001</v>
      </c>
      <c r="P29" s="1033">
        <v>0</v>
      </c>
      <c r="Q29" s="1033">
        <v>0</v>
      </c>
      <c r="R29" s="1033">
        <v>205.22900000000001</v>
      </c>
      <c r="S29" s="1034">
        <f>D29+J29+M3+L29+M29+N29+O29+R29</f>
        <v>8598.3934866045911</v>
      </c>
      <c r="T29" s="1122"/>
    </row>
    <row r="30" spans="1:20" ht="15" x14ac:dyDescent="0.2">
      <c r="A30" s="1127"/>
      <c r="B30" s="347" t="s">
        <v>454</v>
      </c>
      <c r="C30" s="346">
        <v>81</v>
      </c>
      <c r="D30" s="1035">
        <v>0</v>
      </c>
      <c r="E30" s="1033">
        <v>0</v>
      </c>
      <c r="F30" s="1033">
        <v>0</v>
      </c>
      <c r="G30" s="1033">
        <v>0</v>
      </c>
      <c r="H30" s="1033">
        <v>0</v>
      </c>
      <c r="I30" s="1033">
        <v>0</v>
      </c>
      <c r="J30" s="1033">
        <v>0</v>
      </c>
      <c r="K30" s="1033">
        <v>0</v>
      </c>
      <c r="L30" s="1033">
        <v>2913.7944553597194</v>
      </c>
      <c r="M30" s="1033">
        <v>0</v>
      </c>
      <c r="N30" s="1033">
        <v>0</v>
      </c>
      <c r="O30" s="1033">
        <v>0</v>
      </c>
      <c r="P30" s="1033">
        <v>0</v>
      </c>
      <c r="Q30" s="1033">
        <v>0</v>
      </c>
      <c r="R30" s="1033">
        <v>0</v>
      </c>
      <c r="S30" s="1034">
        <f>L30</f>
        <v>2913.7944553597194</v>
      </c>
      <c r="T30" s="1122"/>
    </row>
    <row r="31" spans="1:20" ht="15.75" thickBot="1" x14ac:dyDescent="0.25">
      <c r="A31" s="1128"/>
      <c r="B31" s="348" t="s">
        <v>455</v>
      </c>
      <c r="C31" s="794">
        <v>84</v>
      </c>
      <c r="D31" s="1039">
        <v>33.348210000000009</v>
      </c>
      <c r="E31" s="1040">
        <v>0</v>
      </c>
      <c r="F31" s="1040">
        <v>0</v>
      </c>
      <c r="G31" s="1040">
        <v>0</v>
      </c>
      <c r="H31" s="1040">
        <v>873.76595744680856</v>
      </c>
      <c r="I31" s="1040">
        <v>0</v>
      </c>
      <c r="J31" s="1040">
        <v>9055.0670867100889</v>
      </c>
      <c r="K31" s="1040">
        <v>0</v>
      </c>
      <c r="L31" s="1040">
        <v>334.09029485193872</v>
      </c>
      <c r="M31" s="1040">
        <v>0</v>
      </c>
      <c r="N31" s="1040">
        <v>0</v>
      </c>
      <c r="O31" s="1040">
        <v>0</v>
      </c>
      <c r="P31" s="1040">
        <v>0</v>
      </c>
      <c r="Q31" s="1040">
        <v>0</v>
      </c>
      <c r="R31" s="1040">
        <v>1446.6446602174974</v>
      </c>
      <c r="S31" s="1041">
        <f>D31+H31+J31+L31+R31</f>
        <v>11742.916209226332</v>
      </c>
      <c r="T31" s="1122"/>
    </row>
  </sheetData>
  <mergeCells count="18">
    <mergeCell ref="F4:F5"/>
    <mergeCell ref="G4:G5"/>
    <mergeCell ref="H4:I4"/>
    <mergeCell ref="A1:P1"/>
    <mergeCell ref="T3:T31"/>
    <mergeCell ref="S3:S5"/>
    <mergeCell ref="A7:A13"/>
    <mergeCell ref="A14:A27"/>
    <mergeCell ref="A28:A31"/>
    <mergeCell ref="J4:P4"/>
    <mergeCell ref="Q4:R4"/>
    <mergeCell ref="D6:P6"/>
    <mergeCell ref="Q6:R6"/>
    <mergeCell ref="A3:B6"/>
    <mergeCell ref="C3:C6"/>
    <mergeCell ref="D3:R3"/>
    <mergeCell ref="D4:D5"/>
    <mergeCell ref="E4:E5"/>
  </mergeCells>
  <pageMargins left="0.7" right="0.7" top="0.78740157499999996" bottom="0.78740157499999996" header="0.3" footer="0.3"/>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x14ac:dyDescent="0.2"/>
  <cols>
    <col min="1" max="1" width="12" style="758" customWidth="1"/>
    <col min="2" max="2" width="57.28515625" style="758" customWidth="1"/>
    <col min="3" max="16384" width="11.42578125" style="758"/>
  </cols>
  <sheetData>
    <row r="1" spans="1:2" ht="15.75" x14ac:dyDescent="0.2">
      <c r="A1" s="1213" t="s">
        <v>709</v>
      </c>
      <c r="B1" s="111"/>
    </row>
    <row r="5" spans="1:2" ht="14.25" x14ac:dyDescent="0.2">
      <c r="A5" s="1214" t="s">
        <v>578</v>
      </c>
      <c r="B5" s="1215" t="s">
        <v>710</v>
      </c>
    </row>
    <row r="6" spans="1:2" ht="14.25" x14ac:dyDescent="0.2">
      <c r="A6" s="1214">
        <v>0</v>
      </c>
      <c r="B6" s="1215" t="s">
        <v>711</v>
      </c>
    </row>
    <row r="7" spans="1:2" ht="14.25" x14ac:dyDescent="0.2">
      <c r="A7" s="1063"/>
      <c r="B7" s="1215" t="s">
        <v>712</v>
      </c>
    </row>
    <row r="8" spans="1:2" ht="14.25" x14ac:dyDescent="0.2">
      <c r="A8" s="1214" t="s">
        <v>321</v>
      </c>
      <c r="B8" s="1215" t="s">
        <v>713</v>
      </c>
    </row>
    <row r="9" spans="1:2" ht="14.25" x14ac:dyDescent="0.2">
      <c r="A9" s="1214" t="s">
        <v>714</v>
      </c>
      <c r="B9" s="1215" t="s">
        <v>715</v>
      </c>
    </row>
    <row r="10" spans="1:2" ht="14.25" x14ac:dyDescent="0.2">
      <c r="A10" s="1214" t="s">
        <v>630</v>
      </c>
      <c r="B10" s="1215" t="s">
        <v>716</v>
      </c>
    </row>
    <row r="11" spans="1:2" ht="14.25" x14ac:dyDescent="0.2">
      <c r="A11" s="1214" t="s">
        <v>717</v>
      </c>
      <c r="B11" s="1215" t="s">
        <v>718</v>
      </c>
    </row>
    <row r="12" spans="1:2" ht="14.25" x14ac:dyDescent="0.2">
      <c r="A12" s="1214" t="s">
        <v>719</v>
      </c>
      <c r="B12" s="1215" t="s">
        <v>720</v>
      </c>
    </row>
    <row r="13" spans="1:2" ht="14.25" x14ac:dyDescent="0.2">
      <c r="A13" s="1214" t="s">
        <v>721</v>
      </c>
      <c r="B13" s="1215" t="s">
        <v>722</v>
      </c>
    </row>
    <row r="14" spans="1:2" ht="14.25" x14ac:dyDescent="0.2">
      <c r="A14" s="1214" t="s">
        <v>723</v>
      </c>
      <c r="B14" s="1215" t="s">
        <v>724</v>
      </c>
    </row>
    <row r="15" spans="1:2" ht="14.25" x14ac:dyDescent="0.2">
      <c r="A15" s="1215"/>
    </row>
    <row r="16" spans="1:2" ht="42.75" x14ac:dyDescent="0.2">
      <c r="A16" s="1216" t="s">
        <v>725</v>
      </c>
      <c r="B16" s="1217" t="s">
        <v>726</v>
      </c>
    </row>
    <row r="17" spans="1:2" ht="14.25" x14ac:dyDescent="0.2">
      <c r="A17" s="1215" t="s">
        <v>727</v>
      </c>
      <c r="B17" s="1215"/>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topLeftCell="A10" zoomScaleNormal="100" zoomScaleSheetLayoutView="100" workbookViewId="0"/>
  </sheetViews>
  <sheetFormatPr baseColWidth="10" defaultRowHeight="12.75" x14ac:dyDescent="0.2"/>
  <cols>
    <col min="1" max="1" width="34.42578125" customWidth="1"/>
    <col min="2" max="2" width="16.42578125" customWidth="1"/>
    <col min="3" max="3" width="15.140625" style="759" customWidth="1"/>
    <col min="4" max="4" width="15.5703125" style="112" customWidth="1"/>
    <col min="5" max="5" width="18.5703125" customWidth="1"/>
    <col min="6" max="6" width="23.85546875" bestFit="1" customWidth="1"/>
  </cols>
  <sheetData>
    <row r="1" spans="1:12" s="37" customFormat="1" ht="13.35" customHeight="1" x14ac:dyDescent="0.2">
      <c r="A1" s="1155" t="s">
        <v>486</v>
      </c>
      <c r="B1" s="1155"/>
      <c r="C1" s="1155"/>
      <c r="D1" s="1155"/>
    </row>
    <row r="2" spans="1:12" x14ac:dyDescent="0.2">
      <c r="B2" s="111"/>
    </row>
    <row r="3" spans="1:12" ht="15" x14ac:dyDescent="0.25">
      <c r="A3" s="113"/>
      <c r="C3" s="765"/>
    </row>
    <row r="4" spans="1:12" s="116" customFormat="1" x14ac:dyDescent="0.2">
      <c r="A4" s="1067" t="s">
        <v>489</v>
      </c>
      <c r="B4" s="1067"/>
      <c r="C4" s="1067"/>
      <c r="D4" s="115"/>
    </row>
    <row r="5" spans="1:12" s="116" customFormat="1" x14ac:dyDescent="0.2">
      <c r="A5" s="1067" t="s">
        <v>661</v>
      </c>
      <c r="B5" s="1067"/>
      <c r="C5" s="1067"/>
      <c r="D5" s="115"/>
      <c r="E5" s="760"/>
      <c r="F5" s="760"/>
      <c r="G5" s="760"/>
      <c r="H5" s="760"/>
      <c r="I5" s="760"/>
      <c r="J5" s="760"/>
      <c r="K5" s="760"/>
      <c r="L5" s="760"/>
    </row>
    <row r="6" spans="1:12" s="119" customFormat="1" ht="12" customHeight="1" x14ac:dyDescent="0.2">
      <c r="A6" s="117"/>
      <c r="B6" s="114"/>
      <c r="C6" s="765"/>
      <c r="D6" s="118"/>
      <c r="E6" s="760"/>
      <c r="F6" s="760"/>
      <c r="G6" s="760"/>
      <c r="H6" s="760"/>
      <c r="I6" s="760"/>
      <c r="J6" s="760"/>
      <c r="K6" s="760"/>
      <c r="L6" s="760"/>
    </row>
    <row r="7" spans="1:12" s="111" customFormat="1" ht="12" customHeight="1" thickBot="1" x14ac:dyDescent="0.25">
      <c r="A7" s="196"/>
      <c r="B7" s="120"/>
      <c r="C7" s="766"/>
      <c r="D7" s="121"/>
      <c r="E7" s="760"/>
      <c r="F7" s="760"/>
      <c r="G7" s="760"/>
      <c r="H7" s="760"/>
      <c r="I7" s="760"/>
      <c r="J7" s="760"/>
      <c r="K7" s="760"/>
      <c r="L7" s="760"/>
    </row>
    <row r="8" spans="1:12" s="37" customFormat="1" ht="11.25" x14ac:dyDescent="0.2">
      <c r="A8" s="1151"/>
      <c r="B8" s="849"/>
      <c r="C8" s="852"/>
      <c r="D8" s="49"/>
      <c r="E8" s="760"/>
      <c r="F8" s="760"/>
      <c r="G8" s="760"/>
      <c r="H8" s="760"/>
      <c r="I8" s="760"/>
      <c r="J8" s="760"/>
      <c r="K8" s="760"/>
      <c r="L8" s="760"/>
    </row>
    <row r="9" spans="1:12" s="37" customFormat="1" ht="12.75" customHeight="1" x14ac:dyDescent="0.2">
      <c r="A9" s="1152"/>
      <c r="B9" s="124" t="s">
        <v>337</v>
      </c>
      <c r="C9" s="751" t="s">
        <v>338</v>
      </c>
      <c r="E9" s="760"/>
      <c r="F9" s="760"/>
      <c r="G9" s="760"/>
      <c r="H9" s="760"/>
      <c r="I9" s="760"/>
      <c r="J9" s="760"/>
      <c r="K9" s="760"/>
      <c r="L9" s="760"/>
    </row>
    <row r="10" spans="1:12" s="37" customFormat="1" ht="12.75" customHeight="1" x14ac:dyDescent="0.2">
      <c r="A10" s="1153"/>
      <c r="B10" s="124" t="s">
        <v>339</v>
      </c>
      <c r="C10" s="751" t="s">
        <v>361</v>
      </c>
      <c r="E10" s="760"/>
      <c r="F10" s="760"/>
      <c r="G10" s="760"/>
      <c r="H10" s="760"/>
      <c r="I10" s="760"/>
      <c r="J10" s="760"/>
      <c r="K10" s="760"/>
      <c r="L10" s="760"/>
    </row>
    <row r="11" spans="1:12" s="37" customFormat="1" ht="13.5" customHeight="1" thickBot="1" x14ac:dyDescent="0.25">
      <c r="A11" s="1154"/>
      <c r="B11" s="125"/>
      <c r="C11" s="853"/>
      <c r="E11" s="760"/>
      <c r="F11" s="760"/>
      <c r="G11" s="760"/>
      <c r="H11" s="760"/>
      <c r="I11" s="760"/>
      <c r="J11" s="760"/>
      <c r="K11" s="760"/>
      <c r="L11" s="760"/>
    </row>
    <row r="12" spans="1:12" s="37" customFormat="1" ht="12.75" customHeight="1" x14ac:dyDescent="0.2">
      <c r="A12" s="854" t="s">
        <v>1</v>
      </c>
      <c r="B12" s="851" t="s">
        <v>341</v>
      </c>
      <c r="C12" s="880">
        <v>27650</v>
      </c>
      <c r="E12" s="760"/>
      <c r="F12" s="760"/>
      <c r="G12" s="760"/>
      <c r="H12" s="760"/>
      <c r="I12" s="760"/>
      <c r="J12" s="760"/>
      <c r="K12" s="760"/>
      <c r="L12" s="760"/>
    </row>
    <row r="13" spans="1:12" s="37" customFormat="1" ht="12.75" customHeight="1" x14ac:dyDescent="0.2">
      <c r="A13" s="855" t="s">
        <v>342</v>
      </c>
      <c r="B13" s="51" t="s">
        <v>341</v>
      </c>
      <c r="C13" s="880">
        <v>31401</v>
      </c>
      <c r="E13" s="760"/>
      <c r="F13" s="760"/>
      <c r="G13" s="760"/>
      <c r="H13" s="760"/>
      <c r="I13" s="760"/>
      <c r="J13" s="760"/>
      <c r="K13" s="760"/>
      <c r="L13" s="760"/>
    </row>
    <row r="14" spans="1:12" s="37" customFormat="1" ht="12.75" customHeight="1" x14ac:dyDescent="0.2">
      <c r="A14" s="855" t="s">
        <v>343</v>
      </c>
      <c r="B14" s="51" t="s">
        <v>341</v>
      </c>
      <c r="C14" s="880">
        <v>28739</v>
      </c>
      <c r="E14" s="760"/>
      <c r="F14" s="760"/>
      <c r="G14" s="760"/>
      <c r="H14" s="760"/>
      <c r="I14" s="760"/>
      <c r="J14" s="760"/>
      <c r="K14" s="760"/>
      <c r="L14" s="760"/>
    </row>
    <row r="15" spans="1:12" s="37" customFormat="1" ht="12.75" customHeight="1" x14ac:dyDescent="0.2">
      <c r="A15" s="856" t="s">
        <v>543</v>
      </c>
      <c r="B15" s="44" t="s">
        <v>341</v>
      </c>
      <c r="C15" s="881">
        <v>38520</v>
      </c>
      <c r="D15" s="49"/>
      <c r="E15" s="760"/>
      <c r="F15" s="760"/>
      <c r="G15" s="760"/>
      <c r="H15" s="760"/>
      <c r="I15" s="760"/>
      <c r="J15" s="760"/>
      <c r="K15" s="760"/>
      <c r="L15" s="760"/>
    </row>
    <row r="16" spans="1:12" s="37" customFormat="1" ht="12.75" customHeight="1" x14ac:dyDescent="0.2">
      <c r="A16" s="855" t="s">
        <v>547</v>
      </c>
      <c r="B16" s="51" t="s">
        <v>341</v>
      </c>
      <c r="C16" s="880">
        <v>27650</v>
      </c>
      <c r="E16" s="760"/>
      <c r="F16" s="760"/>
      <c r="G16" s="760"/>
      <c r="H16" s="760"/>
      <c r="I16" s="760"/>
      <c r="J16" s="760"/>
      <c r="K16" s="760"/>
      <c r="L16" s="760"/>
    </row>
    <row r="17" spans="1:12" s="37" customFormat="1" ht="12.75" customHeight="1" x14ac:dyDescent="0.2">
      <c r="A17" s="855" t="s">
        <v>548</v>
      </c>
      <c r="B17" s="51" t="s">
        <v>341</v>
      </c>
      <c r="C17" s="880">
        <v>31401</v>
      </c>
      <c r="E17" s="760"/>
      <c r="F17" s="760"/>
      <c r="G17" s="760"/>
      <c r="H17" s="760"/>
      <c r="I17" s="760"/>
      <c r="J17" s="760"/>
      <c r="K17" s="760"/>
      <c r="L17" s="760"/>
    </row>
    <row r="18" spans="1:12" s="37" customFormat="1" ht="12.75" customHeight="1" x14ac:dyDescent="0.2">
      <c r="A18" s="855" t="s">
        <v>150</v>
      </c>
      <c r="B18" s="51" t="s">
        <v>341</v>
      </c>
      <c r="C18" s="880">
        <v>28739</v>
      </c>
      <c r="E18" s="760"/>
      <c r="F18" s="760"/>
      <c r="G18" s="760"/>
      <c r="H18" s="760"/>
      <c r="I18" s="760"/>
      <c r="J18" s="760"/>
      <c r="K18" s="760"/>
      <c r="L18" s="760"/>
    </row>
    <row r="19" spans="1:12" s="37" customFormat="1" ht="12.75" customHeight="1" x14ac:dyDescent="0.2">
      <c r="A19" s="855" t="s">
        <v>549</v>
      </c>
      <c r="B19" s="124" t="s">
        <v>341</v>
      </c>
      <c r="C19" s="882">
        <v>38520</v>
      </c>
      <c r="E19" s="760"/>
      <c r="F19" s="760"/>
      <c r="G19" s="760"/>
      <c r="H19" s="760"/>
      <c r="I19" s="760"/>
      <c r="J19" s="760"/>
      <c r="K19" s="760"/>
      <c r="L19" s="760"/>
    </row>
    <row r="20" spans="1:12" s="37" customFormat="1" ht="12.75" customHeight="1" x14ac:dyDescent="0.2">
      <c r="A20" s="856" t="s">
        <v>467</v>
      </c>
      <c r="B20" s="129" t="s">
        <v>341</v>
      </c>
      <c r="C20" s="881">
        <v>22128</v>
      </c>
      <c r="E20" s="760"/>
      <c r="F20" s="760"/>
      <c r="G20" s="760"/>
      <c r="H20" s="760"/>
      <c r="I20" s="760"/>
      <c r="J20" s="760"/>
      <c r="K20" s="760"/>
      <c r="L20" s="760"/>
    </row>
    <row r="21" spans="1:12" s="37" customFormat="1" ht="12.75" customHeight="1" x14ac:dyDescent="0.2">
      <c r="A21" s="850" t="s">
        <v>550</v>
      </c>
      <c r="B21" s="124" t="s">
        <v>341</v>
      </c>
      <c r="C21" s="880">
        <v>42693</v>
      </c>
      <c r="D21" s="49"/>
      <c r="E21" s="49"/>
      <c r="F21" s="760"/>
      <c r="G21" s="760"/>
      <c r="H21" s="760"/>
      <c r="I21" s="760"/>
      <c r="J21" s="760"/>
      <c r="K21" s="760"/>
      <c r="L21" s="760"/>
    </row>
    <row r="22" spans="1:12" s="37" customFormat="1" ht="12.75" customHeight="1" x14ac:dyDescent="0.2">
      <c r="A22" s="850" t="s">
        <v>156</v>
      </c>
      <c r="B22" s="124" t="s">
        <v>341</v>
      </c>
      <c r="C22" s="882">
        <v>44000</v>
      </c>
      <c r="E22" s="760"/>
      <c r="F22" s="760"/>
      <c r="G22" s="760"/>
      <c r="H22" s="760"/>
      <c r="I22" s="760"/>
      <c r="J22" s="760"/>
      <c r="K22" s="760"/>
      <c r="L22" s="760"/>
    </row>
    <row r="23" spans="1:12" s="37" customFormat="1" ht="12.75" customHeight="1" x14ac:dyDescent="0.2">
      <c r="A23" s="850" t="s">
        <v>551</v>
      </c>
      <c r="B23" s="124" t="s">
        <v>341</v>
      </c>
      <c r="C23" s="882">
        <v>43543</v>
      </c>
      <c r="E23" s="760"/>
      <c r="F23" s="760"/>
      <c r="G23" s="760"/>
      <c r="H23" s="760"/>
      <c r="I23" s="760"/>
      <c r="J23" s="760"/>
      <c r="K23" s="760"/>
      <c r="L23" s="760"/>
    </row>
    <row r="24" spans="1:12" s="37" customFormat="1" ht="12.75" customHeight="1" x14ac:dyDescent="0.2">
      <c r="A24" s="850" t="s">
        <v>158</v>
      </c>
      <c r="B24" s="124" t="s">
        <v>341</v>
      </c>
      <c r="C24" s="882">
        <v>42747</v>
      </c>
      <c r="E24" s="760"/>
      <c r="F24" s="760"/>
      <c r="G24" s="760"/>
      <c r="H24" s="760"/>
      <c r="I24" s="760"/>
      <c r="J24" s="760"/>
      <c r="K24" s="760"/>
      <c r="L24" s="760"/>
    </row>
    <row r="25" spans="1:12" s="37" customFormat="1" ht="12.75" customHeight="1" x14ac:dyDescent="0.2">
      <c r="A25" s="850" t="s">
        <v>552</v>
      </c>
      <c r="B25" s="124" t="s">
        <v>341</v>
      </c>
      <c r="C25" s="882">
        <v>42800</v>
      </c>
      <c r="E25" s="760"/>
      <c r="F25" s="760"/>
      <c r="G25" s="760"/>
      <c r="H25" s="760"/>
      <c r="I25" s="760"/>
      <c r="J25" s="760"/>
      <c r="K25" s="760"/>
      <c r="L25" s="760"/>
    </row>
    <row r="26" spans="1:12" s="37" customFormat="1" ht="12.75" customHeight="1" x14ac:dyDescent="0.2">
      <c r="A26" s="850" t="s">
        <v>349</v>
      </c>
      <c r="B26" s="124" t="s">
        <v>341</v>
      </c>
      <c r="C26" s="882">
        <v>40134</v>
      </c>
      <c r="E26" s="760"/>
      <c r="F26" s="760"/>
      <c r="G26" s="760"/>
      <c r="H26" s="760"/>
      <c r="I26" s="760"/>
      <c r="J26" s="760"/>
      <c r="K26" s="760"/>
      <c r="L26" s="760"/>
    </row>
    <row r="27" spans="1:12" s="37" customFormat="1" ht="12.75" customHeight="1" x14ac:dyDescent="0.2">
      <c r="A27" s="850" t="s">
        <v>553</v>
      </c>
      <c r="B27" s="124" t="s">
        <v>341</v>
      </c>
      <c r="C27" s="882">
        <v>42503</v>
      </c>
      <c r="D27" s="49"/>
      <c r="E27" s="760"/>
      <c r="F27" s="760"/>
      <c r="G27" s="760"/>
      <c r="H27" s="760"/>
      <c r="I27" s="760"/>
      <c r="J27" s="760"/>
      <c r="K27" s="760"/>
      <c r="L27" s="760"/>
    </row>
    <row r="28" spans="1:12" s="37" customFormat="1" ht="12.75" customHeight="1" x14ac:dyDescent="0.2">
      <c r="A28" s="850" t="s">
        <v>554</v>
      </c>
      <c r="B28" s="124" t="s">
        <v>341</v>
      </c>
      <c r="C28" s="882">
        <v>40562</v>
      </c>
      <c r="E28" s="760"/>
      <c r="F28" s="760"/>
      <c r="G28" s="760"/>
      <c r="H28" s="760"/>
      <c r="I28" s="760"/>
      <c r="J28" s="760"/>
      <c r="K28" s="760"/>
      <c r="L28" s="760"/>
    </row>
    <row r="29" spans="1:12" s="37" customFormat="1" ht="12.75" customHeight="1" x14ac:dyDescent="0.2">
      <c r="A29" s="850" t="s">
        <v>159</v>
      </c>
      <c r="B29" s="124" t="s">
        <v>341</v>
      </c>
      <c r="C29" s="882">
        <v>32344</v>
      </c>
      <c r="E29" s="760"/>
      <c r="F29" s="760"/>
      <c r="G29" s="760"/>
      <c r="H29" s="760"/>
      <c r="I29" s="760"/>
    </row>
    <row r="30" spans="1:12" s="37" customFormat="1" ht="12.75" customHeight="1" x14ac:dyDescent="0.2">
      <c r="A30" s="128" t="s">
        <v>350</v>
      </c>
      <c r="B30" s="129" t="s">
        <v>341</v>
      </c>
      <c r="C30" s="881">
        <v>45960</v>
      </c>
      <c r="E30" s="760"/>
      <c r="F30" s="760"/>
      <c r="G30" s="760"/>
      <c r="H30" s="760"/>
      <c r="I30" s="760"/>
    </row>
    <row r="31" spans="1:12" s="37" customFormat="1" ht="12.75" customHeight="1" x14ac:dyDescent="0.2">
      <c r="A31" s="127" t="s">
        <v>353</v>
      </c>
      <c r="B31" s="51" t="s">
        <v>352</v>
      </c>
      <c r="C31" s="880">
        <v>35182</v>
      </c>
      <c r="D31" s="49"/>
      <c r="E31" s="49"/>
      <c r="F31" s="760"/>
      <c r="G31" s="760"/>
      <c r="H31" s="760"/>
      <c r="I31" s="760"/>
    </row>
    <row r="32" spans="1:12" s="37" customFormat="1" ht="12.75" customHeight="1" x14ac:dyDescent="0.2">
      <c r="A32" s="850" t="s">
        <v>161</v>
      </c>
      <c r="B32" s="124" t="s">
        <v>352</v>
      </c>
      <c r="C32" s="882">
        <v>14323</v>
      </c>
      <c r="E32" s="760"/>
      <c r="F32" s="760"/>
      <c r="G32" s="760"/>
      <c r="H32" s="760"/>
      <c r="I32" s="760"/>
    </row>
    <row r="33" spans="1:9" s="37" customFormat="1" ht="12.75" customHeight="1" x14ac:dyDescent="0.2">
      <c r="A33" s="850" t="s">
        <v>557</v>
      </c>
      <c r="B33" s="857" t="s">
        <v>341</v>
      </c>
      <c r="C33" s="882">
        <v>37100</v>
      </c>
      <c r="D33" s="760"/>
      <c r="E33" s="760"/>
      <c r="F33" s="760"/>
      <c r="G33" s="760"/>
      <c r="H33" s="760"/>
      <c r="I33" s="760"/>
    </row>
    <row r="34" spans="1:9" s="37" customFormat="1" ht="12.75" customHeight="1" x14ac:dyDescent="0.2">
      <c r="A34" s="850" t="s">
        <v>188</v>
      </c>
      <c r="B34" s="857" t="s">
        <v>356</v>
      </c>
      <c r="C34" s="882">
        <v>33600</v>
      </c>
      <c r="E34" s="760"/>
      <c r="F34" s="760"/>
      <c r="G34" s="760"/>
      <c r="H34" s="760"/>
      <c r="I34" s="760"/>
    </row>
    <row r="35" spans="1:9" s="37" customFormat="1" ht="11.25" x14ac:dyDescent="0.2">
      <c r="A35" s="850" t="s">
        <v>357</v>
      </c>
      <c r="B35" s="857" t="s">
        <v>356</v>
      </c>
      <c r="C35" s="882">
        <v>3600</v>
      </c>
      <c r="E35" s="760"/>
      <c r="F35" s="760"/>
      <c r="G35" s="760"/>
      <c r="H35" s="760"/>
      <c r="I35" s="760"/>
    </row>
    <row r="36" spans="1:9" s="37" customFormat="1" ht="11.25" x14ac:dyDescent="0.2">
      <c r="A36" s="128" t="s">
        <v>358</v>
      </c>
      <c r="B36" s="858" t="s">
        <v>356</v>
      </c>
      <c r="C36" s="881">
        <v>3600</v>
      </c>
      <c r="D36" s="49"/>
      <c r="E36" s="760"/>
      <c r="F36" s="760"/>
      <c r="G36" s="760"/>
      <c r="H36" s="760"/>
      <c r="I36" s="760"/>
    </row>
    <row r="37" spans="1:9" s="37" customFormat="1" ht="15" customHeight="1" x14ac:dyDescent="0.2">
      <c r="A37" s="850" t="s">
        <v>359</v>
      </c>
      <c r="B37" s="857" t="s">
        <v>356</v>
      </c>
      <c r="C37" s="880">
        <v>3600</v>
      </c>
      <c r="D37" s="133"/>
      <c r="E37" s="760"/>
      <c r="F37" s="760"/>
      <c r="G37" s="760"/>
      <c r="H37" s="760"/>
      <c r="I37" s="760"/>
    </row>
    <row r="38" spans="1:9" s="37" customFormat="1" ht="13.5" customHeight="1" x14ac:dyDescent="0.2">
      <c r="A38" s="850" t="s">
        <v>6</v>
      </c>
      <c r="B38" s="857" t="s">
        <v>356</v>
      </c>
      <c r="C38" s="882">
        <v>3600</v>
      </c>
      <c r="D38" s="110"/>
      <c r="E38" s="760"/>
      <c r="F38" s="760"/>
      <c r="G38" s="760"/>
      <c r="H38" s="760"/>
      <c r="I38" s="760"/>
    </row>
    <row r="39" spans="1:9" s="37" customFormat="1" ht="12" customHeight="1" x14ac:dyDescent="0.2">
      <c r="A39" s="659"/>
      <c r="C39" s="751"/>
      <c r="D39" s="110"/>
    </row>
    <row r="40" spans="1:9" s="37" customFormat="1" ht="12" customHeight="1" x14ac:dyDescent="0.2">
      <c r="C40" s="751"/>
      <c r="D40" s="110"/>
    </row>
    <row r="41" spans="1:9" s="37" customFormat="1" ht="15.6" customHeight="1" x14ac:dyDescent="0.2">
      <c r="C41" s="751"/>
      <c r="D41" s="110"/>
    </row>
    <row r="42" spans="1:9" s="37" customFormat="1" ht="13.5" customHeight="1" x14ac:dyDescent="0.2">
      <c r="A42" s="1067" t="s">
        <v>490</v>
      </c>
      <c r="B42" s="1067"/>
      <c r="C42" s="1067"/>
      <c r="D42" s="1067"/>
      <c r="F42" s="760"/>
    </row>
    <row r="43" spans="1:9" s="37" customFormat="1" ht="12" customHeight="1" x14ac:dyDescent="0.2">
      <c r="A43" s="135"/>
      <c r="B43" s="134"/>
      <c r="C43" s="767"/>
      <c r="D43" s="110"/>
      <c r="F43" s="760"/>
    </row>
    <row r="44" spans="1:9" s="37" customFormat="1" ht="12" customHeight="1" thickBot="1" x14ac:dyDescent="0.25">
      <c r="A44" s="136"/>
      <c r="B44" s="136"/>
      <c r="C44" s="767"/>
      <c r="D44" s="110"/>
    </row>
    <row r="45" spans="1:9" s="37" customFormat="1" ht="7.35" customHeight="1" x14ac:dyDescent="0.2">
      <c r="A45" s="137"/>
      <c r="B45" s="138"/>
      <c r="C45" s="768"/>
      <c r="D45" s="139"/>
    </row>
    <row r="46" spans="1:9" s="37" customFormat="1" ht="13.5" customHeight="1" x14ac:dyDescent="0.2">
      <c r="A46" s="51" t="s">
        <v>360</v>
      </c>
      <c r="B46" s="48" t="s">
        <v>361</v>
      </c>
      <c r="C46" s="761" t="s">
        <v>356</v>
      </c>
      <c r="D46" s="141" t="s">
        <v>362</v>
      </c>
    </row>
    <row r="47" spans="1:9" s="37" customFormat="1" ht="7.35" customHeight="1" thickBot="1" x14ac:dyDescent="0.25">
      <c r="A47" s="126"/>
      <c r="B47" s="142"/>
      <c r="C47" s="762"/>
      <c r="D47" s="143"/>
    </row>
    <row r="48" spans="1:9" s="37" customFormat="1" ht="12.75" customHeight="1" x14ac:dyDescent="0.2">
      <c r="A48" s="747" t="s">
        <v>363</v>
      </c>
      <c r="B48" s="144">
        <v>1</v>
      </c>
      <c r="C48" s="763">
        <v>2.7799999999999998E-4</v>
      </c>
      <c r="D48" s="141">
        <v>0.23880000000000001</v>
      </c>
    </row>
    <row r="49" spans="1:8" s="37" customFormat="1" ht="12.75" customHeight="1" x14ac:dyDescent="0.2">
      <c r="A49" s="747" t="s">
        <v>364</v>
      </c>
      <c r="B49" s="38">
        <v>4.1867999999999999</v>
      </c>
      <c r="C49" s="763">
        <v>1.163E-3</v>
      </c>
      <c r="D49" s="141">
        <v>1</v>
      </c>
      <c r="F49" s="760"/>
      <c r="H49" s="760"/>
    </row>
    <row r="50" spans="1:8" s="37" customFormat="1" ht="12.75" customHeight="1" x14ac:dyDescent="0.2">
      <c r="A50" s="747" t="s">
        <v>365</v>
      </c>
      <c r="B50" s="145">
        <v>3600</v>
      </c>
      <c r="C50" s="764">
        <v>1</v>
      </c>
      <c r="D50" s="141">
        <v>860</v>
      </c>
      <c r="F50" s="760"/>
      <c r="H50" s="760"/>
    </row>
    <row r="51" spans="1:8" s="37" customFormat="1" ht="11.25" x14ac:dyDescent="0.2">
      <c r="B51" s="146"/>
      <c r="C51" s="751"/>
      <c r="D51" s="110"/>
      <c r="F51" s="760"/>
      <c r="H51" s="760"/>
    </row>
    <row r="52" spans="1:8" x14ac:dyDescent="0.2">
      <c r="A52" s="147"/>
      <c r="B52" s="147"/>
      <c r="C52" s="769"/>
      <c r="F52" s="758"/>
      <c r="H52" s="758"/>
    </row>
    <row r="53" spans="1:8" x14ac:dyDescent="0.2">
      <c r="A53" s="148"/>
      <c r="B53" s="148"/>
      <c r="F53" s="758"/>
      <c r="H53" s="758"/>
    </row>
    <row r="54" spans="1:8" x14ac:dyDescent="0.2">
      <c r="F54" s="758"/>
      <c r="H54" s="758"/>
    </row>
    <row r="55" spans="1:8" x14ac:dyDescent="0.2">
      <c r="A55" s="30"/>
      <c r="F55" s="758"/>
      <c r="H55" s="758"/>
    </row>
    <row r="56" spans="1:8" x14ac:dyDescent="0.2">
      <c r="F56" s="758"/>
      <c r="H56" s="758"/>
    </row>
    <row r="57" spans="1:8" x14ac:dyDescent="0.2">
      <c r="F57" s="758"/>
      <c r="H57" s="758"/>
    </row>
    <row r="58" spans="1:8" x14ac:dyDescent="0.2">
      <c r="F58" s="758"/>
      <c r="H58" s="758"/>
    </row>
    <row r="59" spans="1:8" x14ac:dyDescent="0.2">
      <c r="F59" s="758"/>
      <c r="H59" s="758"/>
    </row>
    <row r="60" spans="1:8" x14ac:dyDescent="0.2">
      <c r="F60" s="758"/>
      <c r="H60" s="758"/>
    </row>
    <row r="61" spans="1:8" x14ac:dyDescent="0.2">
      <c r="F61" s="758"/>
      <c r="H61" s="758"/>
    </row>
    <row r="62" spans="1:8" x14ac:dyDescent="0.2">
      <c r="F62" s="758"/>
      <c r="H62" s="758"/>
    </row>
    <row r="63" spans="1:8" x14ac:dyDescent="0.2">
      <c r="F63" s="758"/>
      <c r="H63" s="758"/>
    </row>
    <row r="64" spans="1:8" x14ac:dyDescent="0.2">
      <c r="F64" s="758"/>
      <c r="H64" s="758"/>
    </row>
    <row r="65" spans="1:8" x14ac:dyDescent="0.2">
      <c r="F65" s="758"/>
      <c r="H65" s="758"/>
    </row>
    <row r="66" spans="1:8" x14ac:dyDescent="0.2">
      <c r="F66" s="758"/>
      <c r="H66" s="758"/>
    </row>
    <row r="67" spans="1:8" x14ac:dyDescent="0.2">
      <c r="F67" s="758"/>
      <c r="H67" s="758"/>
    </row>
    <row r="68" spans="1:8" x14ac:dyDescent="0.2">
      <c r="F68" s="758"/>
      <c r="H68" s="758"/>
    </row>
    <row r="69" spans="1:8" x14ac:dyDescent="0.2">
      <c r="F69" s="758"/>
      <c r="H69" s="758"/>
    </row>
    <row r="79" spans="1:8" x14ac:dyDescent="0.2">
      <c r="A79" s="30"/>
    </row>
    <row r="83" spans="1:1" x14ac:dyDescent="0.2">
      <c r="A83" s="30"/>
    </row>
  </sheetData>
  <mergeCells count="5">
    <mergeCell ref="A4:C4"/>
    <mergeCell ref="A5:C5"/>
    <mergeCell ref="A8:A11"/>
    <mergeCell ref="A42:D42"/>
    <mergeCell ref="A1:D1"/>
  </mergeCells>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G83"/>
  <sheetViews>
    <sheetView zoomScaleNormal="100" workbookViewId="0">
      <selection activeCell="O26" sqref="O26"/>
    </sheetView>
  </sheetViews>
  <sheetFormatPr baseColWidth="10" defaultRowHeight="12.75" x14ac:dyDescent="0.2"/>
  <cols>
    <col min="1" max="1" width="33.5703125" customWidth="1"/>
    <col min="2" max="2" width="15.5703125" customWidth="1"/>
    <col min="3" max="3" width="15.5703125" style="499" customWidth="1"/>
    <col min="4" max="4" width="15.5703125" style="112" customWidth="1"/>
    <col min="5" max="5" width="18.5703125" customWidth="1"/>
  </cols>
  <sheetData>
    <row r="1" spans="1:7" s="37" customFormat="1" ht="12" x14ac:dyDescent="0.2">
      <c r="A1" s="109" t="s">
        <v>486</v>
      </c>
      <c r="B1" s="36"/>
      <c r="C1" s="84"/>
      <c r="D1" s="110"/>
    </row>
    <row r="2" spans="1:7" x14ac:dyDescent="0.2">
      <c r="B2" s="111"/>
      <c r="C2" s="485"/>
    </row>
    <row r="3" spans="1:7" ht="15" x14ac:dyDescent="0.25">
      <c r="A3" s="113"/>
      <c r="C3" s="486"/>
    </row>
    <row r="4" spans="1:7" s="116" customFormat="1" x14ac:dyDescent="0.2">
      <c r="A4" s="1067" t="s">
        <v>489</v>
      </c>
      <c r="B4" s="1067"/>
      <c r="C4" s="1067"/>
      <c r="D4" s="115"/>
    </row>
    <row r="5" spans="1:7" s="116" customFormat="1" x14ac:dyDescent="0.2">
      <c r="A5" s="1067" t="s">
        <v>561</v>
      </c>
      <c r="B5" s="1067"/>
      <c r="C5" s="1067"/>
      <c r="D5" s="115"/>
    </row>
    <row r="6" spans="1:7" s="119" customFormat="1" ht="12" customHeight="1" x14ac:dyDescent="0.2">
      <c r="A6" s="117"/>
      <c r="B6" s="114"/>
      <c r="C6" s="486"/>
      <c r="D6" s="118"/>
    </row>
    <row r="7" spans="1:7" s="111" customFormat="1" ht="12" customHeight="1" thickBot="1" x14ac:dyDescent="0.25">
      <c r="A7" s="196"/>
      <c r="B7" s="120"/>
      <c r="C7" s="487"/>
      <c r="D7" s="121"/>
    </row>
    <row r="8" spans="1:7" s="37" customFormat="1" ht="11.25" x14ac:dyDescent="0.2">
      <c r="A8" s="1151"/>
      <c r="B8" s="122"/>
      <c r="C8" s="488"/>
      <c r="F8" s="37" t="s">
        <v>541</v>
      </c>
      <c r="G8" s="37" t="s">
        <v>542</v>
      </c>
    </row>
    <row r="9" spans="1:7" s="37" customFormat="1" ht="12.75" customHeight="1" x14ac:dyDescent="0.2">
      <c r="A9" s="1152"/>
      <c r="B9" s="124" t="s">
        <v>337</v>
      </c>
      <c r="C9" s="48" t="s">
        <v>338</v>
      </c>
      <c r="E9" s="211" t="s">
        <v>1</v>
      </c>
      <c r="F9" s="211" t="s">
        <v>341</v>
      </c>
      <c r="G9" s="682">
        <v>27745</v>
      </c>
    </row>
    <row r="10" spans="1:7" s="37" customFormat="1" ht="12.75" customHeight="1" x14ac:dyDescent="0.2">
      <c r="A10" s="1153"/>
      <c r="B10" s="124" t="s">
        <v>339</v>
      </c>
      <c r="C10" s="48" t="s">
        <v>361</v>
      </c>
      <c r="E10" s="211" t="s">
        <v>342</v>
      </c>
      <c r="F10" s="211" t="s">
        <v>341</v>
      </c>
      <c r="G10" s="682">
        <v>31401</v>
      </c>
    </row>
    <row r="11" spans="1:7" s="37" customFormat="1" ht="13.5" customHeight="1" thickBot="1" x14ac:dyDescent="0.25">
      <c r="A11" s="1154"/>
      <c r="B11" s="125"/>
      <c r="C11" s="489"/>
      <c r="E11" s="211" t="s">
        <v>343</v>
      </c>
      <c r="F11" s="211" t="s">
        <v>341</v>
      </c>
      <c r="G11" s="682">
        <v>28739</v>
      </c>
    </row>
    <row r="12" spans="1:7" s="37" customFormat="1" ht="12.75" customHeight="1" x14ac:dyDescent="0.2">
      <c r="A12" s="123" t="s">
        <v>340</v>
      </c>
      <c r="B12" s="124" t="s">
        <v>341</v>
      </c>
      <c r="C12" s="683">
        <v>27745</v>
      </c>
      <c r="E12" s="211" t="s">
        <v>543</v>
      </c>
      <c r="F12" s="211" t="s">
        <v>341</v>
      </c>
      <c r="G12" s="211">
        <v>38520</v>
      </c>
    </row>
    <row r="13" spans="1:7" s="37" customFormat="1" ht="12.75" customHeight="1" x14ac:dyDescent="0.2">
      <c r="A13" s="123" t="s">
        <v>342</v>
      </c>
      <c r="B13" s="51" t="s">
        <v>341</v>
      </c>
      <c r="C13" s="683">
        <v>31401</v>
      </c>
      <c r="E13" s="211" t="s">
        <v>544</v>
      </c>
      <c r="F13" s="211" t="s">
        <v>341</v>
      </c>
      <c r="G13" s="211">
        <v>37681</v>
      </c>
    </row>
    <row r="14" spans="1:7" s="37" customFormat="1" ht="12.75" customHeight="1" x14ac:dyDescent="0.2">
      <c r="A14" s="123" t="s">
        <v>343</v>
      </c>
      <c r="B14" s="124" t="s">
        <v>341</v>
      </c>
      <c r="C14" s="683">
        <v>28739</v>
      </c>
      <c r="E14" s="211" t="s">
        <v>545</v>
      </c>
      <c r="F14" s="211" t="s">
        <v>341</v>
      </c>
      <c r="G14" s="211">
        <v>37681</v>
      </c>
    </row>
    <row r="15" spans="1:7" s="37" customFormat="1" ht="12.75" customHeight="1" x14ac:dyDescent="0.2">
      <c r="A15" s="127" t="s">
        <v>344</v>
      </c>
      <c r="B15" s="41" t="s">
        <v>341</v>
      </c>
      <c r="C15" s="684">
        <v>9119</v>
      </c>
      <c r="E15" s="211" t="s">
        <v>546</v>
      </c>
      <c r="F15" s="211" t="s">
        <v>341</v>
      </c>
      <c r="G15" s="211">
        <v>39565</v>
      </c>
    </row>
    <row r="16" spans="1:7" s="37" customFormat="1" ht="12.75" customHeight="1" x14ac:dyDescent="0.2">
      <c r="A16" s="123" t="s">
        <v>345</v>
      </c>
      <c r="B16" s="51" t="s">
        <v>341</v>
      </c>
      <c r="C16" s="683">
        <v>19607</v>
      </c>
      <c r="E16" s="211" t="s">
        <v>547</v>
      </c>
      <c r="F16" s="211" t="s">
        <v>341</v>
      </c>
      <c r="G16" s="682">
        <v>9119</v>
      </c>
    </row>
    <row r="17" spans="1:7" s="37" customFormat="1" ht="12.75" customHeight="1" x14ac:dyDescent="0.2">
      <c r="A17" s="123" t="s">
        <v>178</v>
      </c>
      <c r="B17" s="51" t="s">
        <v>341</v>
      </c>
      <c r="C17" s="681">
        <v>21830</v>
      </c>
      <c r="E17" s="211" t="s">
        <v>548</v>
      </c>
      <c r="F17" s="211" t="s">
        <v>341</v>
      </c>
      <c r="G17" s="682">
        <v>19607</v>
      </c>
    </row>
    <row r="18" spans="1:7" s="37" customFormat="1" ht="12.75" customHeight="1" x14ac:dyDescent="0.2">
      <c r="A18" s="128" t="s">
        <v>467</v>
      </c>
      <c r="B18" s="44" t="s">
        <v>341</v>
      </c>
      <c r="C18" s="685">
        <v>22134</v>
      </c>
      <c r="E18" s="37" t="s">
        <v>150</v>
      </c>
      <c r="F18" s="37" t="s">
        <v>341</v>
      </c>
      <c r="G18" s="37">
        <v>29952</v>
      </c>
    </row>
    <row r="19" spans="1:7" s="37" customFormat="1" ht="12.75" customHeight="1" x14ac:dyDescent="0.2">
      <c r="A19" s="123" t="s">
        <v>346</v>
      </c>
      <c r="B19" s="124" t="s">
        <v>341</v>
      </c>
      <c r="C19" s="683">
        <v>42800</v>
      </c>
      <c r="E19" s="37" t="s">
        <v>549</v>
      </c>
      <c r="F19" s="37" t="s">
        <v>341</v>
      </c>
      <c r="G19" s="37">
        <v>21498</v>
      </c>
    </row>
    <row r="20" spans="1:7" s="37" customFormat="1" ht="12.75" customHeight="1" x14ac:dyDescent="0.2">
      <c r="A20" s="123" t="s">
        <v>347</v>
      </c>
      <c r="B20" s="124" t="s">
        <v>341</v>
      </c>
      <c r="C20" s="683">
        <v>42816</v>
      </c>
      <c r="E20" s="37" t="s">
        <v>467</v>
      </c>
      <c r="F20" s="37" t="s">
        <v>341</v>
      </c>
      <c r="G20" s="37">
        <v>22134</v>
      </c>
    </row>
    <row r="21" spans="1:7" s="37" customFormat="1" ht="12.75" customHeight="1" x14ac:dyDescent="0.2">
      <c r="A21" s="123" t="s">
        <v>348</v>
      </c>
      <c r="B21" s="124" t="s">
        <v>341</v>
      </c>
      <c r="C21" s="683">
        <v>40343</v>
      </c>
      <c r="E21" s="37" t="s">
        <v>550</v>
      </c>
      <c r="F21" s="37" t="s">
        <v>341</v>
      </c>
      <c r="G21" s="37">
        <v>42505</v>
      </c>
    </row>
    <row r="22" spans="1:7" s="37" customFormat="1" ht="12.75" customHeight="1" x14ac:dyDescent="0.2">
      <c r="A22" s="123" t="s">
        <v>159</v>
      </c>
      <c r="B22" s="124" t="s">
        <v>341</v>
      </c>
      <c r="C22" s="683">
        <v>32000</v>
      </c>
      <c r="E22" s="37" t="s">
        <v>156</v>
      </c>
      <c r="F22" s="37" t="s">
        <v>341</v>
      </c>
      <c r="G22" s="37">
        <v>44000</v>
      </c>
    </row>
    <row r="23" spans="1:7" s="37" customFormat="1" ht="12.75" customHeight="1" x14ac:dyDescent="0.2">
      <c r="A23" s="123" t="s">
        <v>349</v>
      </c>
      <c r="B23" s="124" t="s">
        <v>341</v>
      </c>
      <c r="C23" s="131">
        <v>39501</v>
      </c>
      <c r="E23" s="37" t="s">
        <v>551</v>
      </c>
      <c r="F23" s="37" t="s">
        <v>341</v>
      </c>
      <c r="G23" s="37">
        <v>43542</v>
      </c>
    </row>
    <row r="24" spans="1:7" s="37" customFormat="1" ht="12.75" customHeight="1" x14ac:dyDescent="0.2">
      <c r="A24" s="128" t="s">
        <v>350</v>
      </c>
      <c r="B24" s="129" t="s">
        <v>341</v>
      </c>
      <c r="C24" s="490">
        <v>43074</v>
      </c>
      <c r="E24" s="37" t="s">
        <v>158</v>
      </c>
      <c r="F24" s="37" t="s">
        <v>341</v>
      </c>
      <c r="G24" s="37">
        <v>42648</v>
      </c>
    </row>
    <row r="25" spans="1:7" s="37" customFormat="1" ht="12.75" customHeight="1" x14ac:dyDescent="0.2">
      <c r="A25" s="123" t="s">
        <v>351</v>
      </c>
      <c r="B25" s="124" t="s">
        <v>352</v>
      </c>
      <c r="C25" s="683">
        <v>15994</v>
      </c>
      <c r="E25" s="37" t="s">
        <v>552</v>
      </c>
      <c r="F25" s="37" t="s">
        <v>341</v>
      </c>
      <c r="G25" s="659">
        <v>42800</v>
      </c>
    </row>
    <row r="26" spans="1:7" s="37" customFormat="1" ht="12.75" customHeight="1" x14ac:dyDescent="0.2">
      <c r="A26" s="123" t="s">
        <v>353</v>
      </c>
      <c r="B26" s="124" t="s">
        <v>352</v>
      </c>
      <c r="C26" s="683">
        <v>35182</v>
      </c>
      <c r="E26" s="37" t="s">
        <v>349</v>
      </c>
      <c r="F26" s="37" t="s">
        <v>341</v>
      </c>
      <c r="G26" s="37">
        <v>39501</v>
      </c>
    </row>
    <row r="27" spans="1:7" s="37" customFormat="1" ht="12.75" customHeight="1" x14ac:dyDescent="0.2">
      <c r="A27" s="123" t="s">
        <v>517</v>
      </c>
      <c r="B27" s="129" t="s">
        <v>352</v>
      </c>
      <c r="C27" s="490">
        <v>35888</v>
      </c>
      <c r="E27" s="37" t="s">
        <v>553</v>
      </c>
      <c r="F27" s="37" t="s">
        <v>341</v>
      </c>
      <c r="G27" s="659">
        <v>42816</v>
      </c>
    </row>
    <row r="28" spans="1:7" s="37" customFormat="1" ht="12.75" customHeight="1" x14ac:dyDescent="0.2">
      <c r="A28" s="127" t="s">
        <v>354</v>
      </c>
      <c r="B28" s="130" t="s">
        <v>341</v>
      </c>
      <c r="C28" s="491">
        <v>14315</v>
      </c>
      <c r="E28" s="37" t="s">
        <v>554</v>
      </c>
      <c r="F28" s="37" t="s">
        <v>341</v>
      </c>
      <c r="G28" s="659">
        <v>40343</v>
      </c>
    </row>
    <row r="29" spans="1:7" s="37" customFormat="1" ht="12.75" customHeight="1" x14ac:dyDescent="0.2">
      <c r="A29" s="123" t="s">
        <v>355</v>
      </c>
      <c r="B29" s="124" t="s">
        <v>341</v>
      </c>
      <c r="C29" s="131">
        <v>37100</v>
      </c>
      <c r="E29" s="37" t="s">
        <v>159</v>
      </c>
      <c r="F29" s="37" t="s">
        <v>341</v>
      </c>
      <c r="G29" s="659">
        <v>32000</v>
      </c>
    </row>
    <row r="30" spans="1:7" s="37" customFormat="1" ht="12.75" customHeight="1" x14ac:dyDescent="0.2">
      <c r="A30" s="123" t="s">
        <v>188</v>
      </c>
      <c r="B30" s="124" t="s">
        <v>356</v>
      </c>
      <c r="C30" s="131">
        <v>3600</v>
      </c>
      <c r="E30" s="37" t="s">
        <v>350</v>
      </c>
      <c r="F30" s="37" t="s">
        <v>341</v>
      </c>
      <c r="G30" s="37">
        <v>43074</v>
      </c>
    </row>
    <row r="31" spans="1:7" s="37" customFormat="1" ht="12.75" customHeight="1" x14ac:dyDescent="0.2">
      <c r="A31" s="123" t="s">
        <v>357</v>
      </c>
      <c r="B31" s="124" t="s">
        <v>356</v>
      </c>
      <c r="C31" s="131">
        <v>3600</v>
      </c>
      <c r="E31" s="37" t="s">
        <v>555</v>
      </c>
      <c r="F31" s="37" t="s">
        <v>341</v>
      </c>
      <c r="G31" s="37">
        <v>45492</v>
      </c>
    </row>
    <row r="32" spans="1:7" s="37" customFormat="1" ht="12.75" customHeight="1" x14ac:dyDescent="0.2">
      <c r="A32" s="128" t="s">
        <v>358</v>
      </c>
      <c r="B32" s="129" t="s">
        <v>356</v>
      </c>
      <c r="C32" s="490">
        <v>3600</v>
      </c>
      <c r="E32" s="37" t="s">
        <v>160</v>
      </c>
      <c r="F32" s="37" t="s">
        <v>352</v>
      </c>
      <c r="G32" s="659">
        <v>15994</v>
      </c>
    </row>
    <row r="33" spans="1:7" s="37" customFormat="1" ht="12.75" customHeight="1" x14ac:dyDescent="0.2">
      <c r="A33" s="123" t="s">
        <v>359</v>
      </c>
      <c r="B33" s="124" t="s">
        <v>356</v>
      </c>
      <c r="C33" s="131">
        <v>3600</v>
      </c>
      <c r="E33" s="37" t="s">
        <v>556</v>
      </c>
      <c r="F33" s="37" t="s">
        <v>352</v>
      </c>
      <c r="G33" s="37">
        <v>4187</v>
      </c>
    </row>
    <row r="34" spans="1:7" s="37" customFormat="1" ht="12.75" customHeight="1" x14ac:dyDescent="0.2">
      <c r="A34" s="123" t="s">
        <v>6</v>
      </c>
      <c r="B34" s="124" t="s">
        <v>356</v>
      </c>
      <c r="C34" s="131">
        <v>3600</v>
      </c>
      <c r="E34" s="37" t="s">
        <v>353</v>
      </c>
      <c r="F34" s="37" t="s">
        <v>352</v>
      </c>
      <c r="G34" s="659">
        <v>35182</v>
      </c>
    </row>
    <row r="35" spans="1:7" s="37" customFormat="1" ht="11.25" x14ac:dyDescent="0.2">
      <c r="A35" s="49"/>
      <c r="B35" s="84"/>
      <c r="C35" s="131"/>
      <c r="E35" s="37" t="s">
        <v>161</v>
      </c>
      <c r="F35" s="37" t="s">
        <v>352</v>
      </c>
      <c r="G35" s="37">
        <v>13602</v>
      </c>
    </row>
    <row r="36" spans="1:7" s="37" customFormat="1" ht="11.25" x14ac:dyDescent="0.2">
      <c r="A36" s="49"/>
      <c r="B36" s="84"/>
      <c r="C36" s="131"/>
      <c r="E36" s="37" t="s">
        <v>557</v>
      </c>
      <c r="F36" s="37" t="s">
        <v>341</v>
      </c>
      <c r="G36" s="659">
        <v>37100</v>
      </c>
    </row>
    <row r="37" spans="1:7" s="37" customFormat="1" ht="15" customHeight="1" x14ac:dyDescent="0.2">
      <c r="A37" s="49" t="s">
        <v>140</v>
      </c>
      <c r="B37" s="49"/>
      <c r="C37" s="132"/>
      <c r="D37" s="133"/>
      <c r="E37" s="37" t="s">
        <v>558</v>
      </c>
      <c r="F37" s="37" t="s">
        <v>341</v>
      </c>
      <c r="G37" s="37">
        <v>37600</v>
      </c>
    </row>
    <row r="38" spans="1:7" s="37" customFormat="1" ht="13.5" customHeight="1" x14ac:dyDescent="0.2">
      <c r="A38" s="37" t="s">
        <v>509</v>
      </c>
      <c r="C38" s="132"/>
      <c r="D38" s="110"/>
      <c r="E38" s="37" t="s">
        <v>559</v>
      </c>
      <c r="F38" s="37" t="s">
        <v>341</v>
      </c>
      <c r="G38" s="37">
        <v>27000</v>
      </c>
    </row>
    <row r="39" spans="1:7" s="37" customFormat="1" ht="12" customHeight="1" x14ac:dyDescent="0.2">
      <c r="C39" s="132"/>
      <c r="D39" s="110"/>
      <c r="E39" s="37" t="s">
        <v>560</v>
      </c>
      <c r="F39" s="37" t="s">
        <v>341</v>
      </c>
      <c r="G39" s="37">
        <v>20000</v>
      </c>
    </row>
    <row r="40" spans="1:7" s="37" customFormat="1" ht="12" customHeight="1" x14ac:dyDescent="0.2">
      <c r="C40" s="132"/>
      <c r="D40" s="110"/>
    </row>
    <row r="41" spans="1:7" s="37" customFormat="1" ht="15.6" customHeight="1" x14ac:dyDescent="0.2">
      <c r="C41" s="132"/>
      <c r="D41" s="110"/>
    </row>
    <row r="42" spans="1:7" s="37" customFormat="1" ht="13.5" customHeight="1" x14ac:dyDescent="0.2">
      <c r="A42" s="1067" t="s">
        <v>490</v>
      </c>
      <c r="B42" s="1067"/>
      <c r="C42" s="1067"/>
      <c r="D42" s="1067"/>
    </row>
    <row r="43" spans="1:7" s="37" customFormat="1" ht="12" customHeight="1" x14ac:dyDescent="0.2">
      <c r="A43" s="135"/>
      <c r="B43" s="134"/>
      <c r="C43" s="492"/>
      <c r="D43" s="110"/>
    </row>
    <row r="44" spans="1:7" s="37" customFormat="1" ht="12" customHeight="1" thickBot="1" x14ac:dyDescent="0.25">
      <c r="A44" s="136"/>
      <c r="B44" s="136"/>
      <c r="C44" s="493"/>
      <c r="D44" s="110"/>
    </row>
    <row r="45" spans="1:7" s="37" customFormat="1" ht="7.35" customHeight="1" x14ac:dyDescent="0.2">
      <c r="A45" s="137"/>
      <c r="B45" s="138"/>
      <c r="C45" s="494"/>
      <c r="D45" s="139"/>
    </row>
    <row r="46" spans="1:7" s="37" customFormat="1" ht="13.5" customHeight="1" x14ac:dyDescent="0.2">
      <c r="A46" s="51" t="s">
        <v>360</v>
      </c>
      <c r="B46" s="48" t="s">
        <v>361</v>
      </c>
      <c r="C46" s="141" t="s">
        <v>356</v>
      </c>
      <c r="D46" s="141" t="s">
        <v>362</v>
      </c>
    </row>
    <row r="47" spans="1:7" s="37" customFormat="1" ht="7.35" customHeight="1" thickBot="1" x14ac:dyDescent="0.25">
      <c r="A47" s="126"/>
      <c r="B47" s="142"/>
      <c r="C47" s="495"/>
      <c r="D47" s="143"/>
    </row>
    <row r="48" spans="1:7" s="37" customFormat="1" ht="12.75" customHeight="1" x14ac:dyDescent="0.2">
      <c r="A48" s="123" t="s">
        <v>363</v>
      </c>
      <c r="B48" s="144">
        <v>1</v>
      </c>
      <c r="C48" s="496">
        <v>2.7799999999999998E-4</v>
      </c>
      <c r="D48" s="141">
        <v>0.23880000000000001</v>
      </c>
    </row>
    <row r="49" spans="1:4" s="37" customFormat="1" ht="12.75" customHeight="1" x14ac:dyDescent="0.2">
      <c r="A49" s="123" t="s">
        <v>364</v>
      </c>
      <c r="B49" s="38">
        <v>4.1867999999999999</v>
      </c>
      <c r="C49" s="496">
        <v>1.163E-3</v>
      </c>
      <c r="D49" s="141">
        <v>1</v>
      </c>
    </row>
    <row r="50" spans="1:4" s="37" customFormat="1" ht="12.75" customHeight="1" x14ac:dyDescent="0.2">
      <c r="A50" s="123" t="s">
        <v>365</v>
      </c>
      <c r="B50" s="145">
        <v>3600</v>
      </c>
      <c r="C50" s="497">
        <v>1</v>
      </c>
      <c r="D50" s="141">
        <v>860</v>
      </c>
    </row>
    <row r="51" spans="1:4" s="37" customFormat="1" ht="11.25" x14ac:dyDescent="0.2">
      <c r="B51" s="146"/>
      <c r="C51" s="132"/>
      <c r="D51" s="110"/>
    </row>
    <row r="52" spans="1:4" x14ac:dyDescent="0.2">
      <c r="A52" s="147"/>
      <c r="B52" s="147"/>
      <c r="C52" s="498"/>
    </row>
    <row r="53" spans="1:4" x14ac:dyDescent="0.2">
      <c r="A53" s="148"/>
      <c r="B53" s="148"/>
    </row>
    <row r="55" spans="1:4" x14ac:dyDescent="0.2">
      <c r="A55" s="30"/>
    </row>
    <row r="79" spans="1:1" x14ac:dyDescent="0.2">
      <c r="A79" s="30"/>
    </row>
    <row r="83" spans="1:1" x14ac:dyDescent="0.2">
      <c r="A83" s="30"/>
    </row>
  </sheetData>
  <mergeCells count="4">
    <mergeCell ref="A4:C4"/>
    <mergeCell ref="A5:C5"/>
    <mergeCell ref="A8:A11"/>
    <mergeCell ref="A42:D42"/>
  </mergeCells>
  <phoneticPr fontId="13" type="noConversion"/>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B90"/>
  <sheetViews>
    <sheetView topLeftCell="A16" zoomScaleNormal="100" zoomScaleSheetLayoutView="100" workbookViewId="0"/>
  </sheetViews>
  <sheetFormatPr baseColWidth="10" defaultRowHeight="12.75" x14ac:dyDescent="0.2"/>
  <sheetData>
    <row r="8" spans="1:1" x14ac:dyDescent="0.2">
      <c r="A8" s="1"/>
    </row>
    <row r="10" spans="1:1" x14ac:dyDescent="0.2">
      <c r="A10" s="1"/>
    </row>
    <row r="12" spans="1:1" x14ac:dyDescent="0.2">
      <c r="A12" s="1"/>
    </row>
    <row r="13" spans="1:1" ht="15" customHeight="1" x14ac:dyDescent="0.2"/>
    <row r="14" spans="1:1" x14ac:dyDescent="0.2">
      <c r="A14" s="1"/>
    </row>
    <row r="19" ht="12.6" customHeight="1" x14ac:dyDescent="0.2"/>
    <row r="43" spans="2:2" x14ac:dyDescent="0.2">
      <c r="B43">
        <v>174.322</v>
      </c>
    </row>
    <row r="45" spans="2:2" ht="15.6" customHeight="1" x14ac:dyDescent="0.2"/>
    <row r="62" spans="1:1" x14ac:dyDescent="0.2">
      <c r="A62" s="655"/>
    </row>
    <row r="86" spans="1:1" x14ac:dyDescent="0.2">
      <c r="A86" s="655"/>
    </row>
    <row r="90" spans="1:1" x14ac:dyDescent="0.2">
      <c r="A90" s="655"/>
    </row>
  </sheetData>
  <printOptions horizontalCentered="1"/>
  <pageMargins left="0.98425196850393704" right="0.78740157480314965" top="0.98425196850393704" bottom="0.98425196850393704" header="0.51181102362204722" footer="0.51181102362204722"/>
  <pageSetup paperSize="9" orientation="portrait" r:id="rId1"/>
  <headerFooter alignWithMargins="0">
    <oddHeader xml:space="preserve">&amp;C&amp;9- 24 -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B90"/>
  <sheetViews>
    <sheetView zoomScaleNormal="100" zoomScaleSheetLayoutView="100" workbookViewId="0"/>
  </sheetViews>
  <sheetFormatPr baseColWidth="10" defaultRowHeight="12.75" x14ac:dyDescent="0.2"/>
  <cols>
    <col min="8" max="8" width="3.140625" customWidth="1"/>
  </cols>
  <sheetData>
    <row r="8" spans="1:1" x14ac:dyDescent="0.2">
      <c r="A8" s="1"/>
    </row>
    <row r="10" spans="1:1" x14ac:dyDescent="0.2">
      <c r="A10" s="1"/>
    </row>
    <row r="12" spans="1:1" x14ac:dyDescent="0.2">
      <c r="A12" s="1"/>
    </row>
    <row r="13" spans="1:1" ht="15" customHeight="1" x14ac:dyDescent="0.2"/>
    <row r="14" spans="1:1" x14ac:dyDescent="0.2">
      <c r="A14" s="1"/>
    </row>
    <row r="19" ht="12.6" customHeight="1" x14ac:dyDescent="0.2"/>
    <row r="43" spans="2:2" x14ac:dyDescent="0.2">
      <c r="B43">
        <v>174.322</v>
      </c>
    </row>
    <row r="45" spans="2:2" ht="15.6" customHeight="1" x14ac:dyDescent="0.2"/>
    <row r="62" spans="1:1" x14ac:dyDescent="0.2">
      <c r="A62" s="655"/>
    </row>
    <row r="86" spans="1:1" x14ac:dyDescent="0.2">
      <c r="A86" s="655"/>
    </row>
    <row r="90" spans="1:1" x14ac:dyDescent="0.2">
      <c r="A90" s="655"/>
    </row>
  </sheetData>
  <printOptions horizontalCentered="1"/>
  <pageMargins left="0.98425196850393704" right="0.78740157480314965" top="0.98425196850393704" bottom="0.98425196850393704" header="0.51181102362204722" footer="0.51181102362204722"/>
  <pageSetup paperSize="9" scale="99" orientation="portrait" r:id="rId1"/>
  <headerFooter alignWithMargins="0">
    <oddHeader xml:space="preserve">&amp;C&amp;9- 25 -
</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pageSetUpPr fitToPage="1"/>
  </sheetPr>
  <dimension ref="A1:Q80"/>
  <sheetViews>
    <sheetView zoomScaleNormal="100" workbookViewId="0"/>
  </sheetViews>
  <sheetFormatPr baseColWidth="10" defaultColWidth="11.42578125" defaultRowHeight="11.25" customHeight="1" x14ac:dyDescent="0.2"/>
  <cols>
    <col min="1" max="1" width="8.5703125" style="38" customWidth="1"/>
    <col min="2" max="2" width="15.5703125" style="211" customWidth="1"/>
    <col min="3" max="5" width="15.5703125" style="37" customWidth="1"/>
    <col min="6" max="6" width="13" style="211" customWidth="1"/>
    <col min="7" max="16384" width="11.42578125" style="37"/>
  </cols>
  <sheetData>
    <row r="1" spans="1:8" ht="14.25" customHeight="1" x14ac:dyDescent="0.25">
      <c r="A1" s="1156" t="s">
        <v>92</v>
      </c>
      <c r="B1" s="1156"/>
      <c r="C1" s="1156"/>
      <c r="D1" s="1156"/>
      <c r="E1" s="1156"/>
      <c r="F1" s="1156"/>
      <c r="H1" s="211"/>
    </row>
    <row r="2" spans="1:8" ht="14.25" customHeight="1" x14ac:dyDescent="0.2">
      <c r="A2" s="1156" t="s">
        <v>93</v>
      </c>
      <c r="B2" s="1156"/>
      <c r="C2" s="1156"/>
      <c r="D2" s="1156"/>
      <c r="E2" s="1156"/>
      <c r="F2" s="1156"/>
    </row>
    <row r="3" spans="1:8" ht="11.25" customHeight="1" x14ac:dyDescent="0.2">
      <c r="A3" s="74"/>
      <c r="B3" s="209"/>
      <c r="C3" s="36"/>
      <c r="D3" s="36"/>
      <c r="E3" s="36"/>
      <c r="F3" s="209"/>
      <c r="H3" s="211"/>
    </row>
    <row r="5" spans="1:8" ht="11.1" customHeight="1" x14ac:dyDescent="0.2">
      <c r="A5" s="1070" t="s">
        <v>193</v>
      </c>
      <c r="B5" s="212" t="s">
        <v>94</v>
      </c>
      <c r="C5" s="43" t="s">
        <v>186</v>
      </c>
      <c r="D5" s="43"/>
      <c r="E5" s="43"/>
      <c r="F5" s="213"/>
    </row>
    <row r="6" spans="1:8" ht="11.1" customHeight="1" x14ac:dyDescent="0.2">
      <c r="A6" s="1091"/>
      <c r="B6" s="214" t="s">
        <v>187</v>
      </c>
      <c r="C6" s="46" t="s">
        <v>131</v>
      </c>
      <c r="D6" s="46" t="s">
        <v>3</v>
      </c>
      <c r="E6" s="46" t="s">
        <v>4</v>
      </c>
      <c r="F6" s="205" t="s">
        <v>418</v>
      </c>
    </row>
    <row r="7" spans="1:8" ht="11.1" customHeight="1" x14ac:dyDescent="0.2">
      <c r="A7" s="48"/>
      <c r="B7" s="221"/>
      <c r="C7" s="84"/>
      <c r="D7" s="84"/>
      <c r="E7" s="84"/>
      <c r="F7" s="221"/>
    </row>
    <row r="8" spans="1:8" ht="11.1" customHeight="1" x14ac:dyDescent="0.2">
      <c r="A8" s="1069" t="s">
        <v>273</v>
      </c>
      <c r="B8" s="1069"/>
      <c r="C8" s="1069"/>
      <c r="D8" s="1069"/>
      <c r="E8" s="1069"/>
      <c r="F8" s="1069"/>
    </row>
    <row r="9" spans="1:8" ht="11.1" customHeight="1" x14ac:dyDescent="0.2">
      <c r="A9" s="48"/>
      <c r="B9" s="215"/>
    </row>
    <row r="10" spans="1:8" ht="11.1" customHeight="1" x14ac:dyDescent="0.2">
      <c r="A10" s="51">
        <v>1990</v>
      </c>
      <c r="B10" s="795">
        <v>27483.328943000004</v>
      </c>
      <c r="C10" s="796">
        <v>21593.477742999999</v>
      </c>
      <c r="D10" s="796">
        <v>4125.4263350000001</v>
      </c>
      <c r="E10" s="796">
        <v>1764.4248650000004</v>
      </c>
      <c r="F10" s="798" t="s">
        <v>578</v>
      </c>
      <c r="G10" s="179"/>
    </row>
    <row r="11" spans="1:8" ht="11.1" customHeight="1" x14ac:dyDescent="0.2">
      <c r="A11" s="51">
        <v>2000</v>
      </c>
      <c r="B11" s="795">
        <v>12081.47666600967</v>
      </c>
      <c r="C11" s="796">
        <v>598.52596703034601</v>
      </c>
      <c r="D11" s="796">
        <v>6838.9747392184599</v>
      </c>
      <c r="E11" s="796">
        <v>4643.9759597608645</v>
      </c>
      <c r="F11" s="798" t="s">
        <v>578</v>
      </c>
      <c r="G11" s="179"/>
    </row>
    <row r="12" spans="1:8" ht="11.1" customHeight="1" x14ac:dyDescent="0.2">
      <c r="A12" s="51">
        <v>2005</v>
      </c>
      <c r="B12" s="795">
        <v>11470.352959026612</v>
      </c>
      <c r="C12" s="796">
        <v>390.45059309320601</v>
      </c>
      <c r="D12" s="796">
        <v>6101.5462443263668</v>
      </c>
      <c r="E12" s="796">
        <v>4935.4182277070386</v>
      </c>
      <c r="F12" s="797">
        <v>42.937893900000013</v>
      </c>
      <c r="G12" s="179"/>
    </row>
    <row r="13" spans="1:8" ht="11.1" customHeight="1" x14ac:dyDescent="0.2">
      <c r="A13" s="51">
        <v>2010</v>
      </c>
      <c r="B13" s="795">
        <v>10771.571614736291</v>
      </c>
      <c r="C13" s="796">
        <v>558.75086286519991</v>
      </c>
      <c r="D13" s="796">
        <v>5506.6871565605561</v>
      </c>
      <c r="E13" s="796">
        <v>4482.0928050105349</v>
      </c>
      <c r="F13" s="797">
        <v>224.04079029999994</v>
      </c>
      <c r="G13" s="179"/>
    </row>
    <row r="14" spans="1:8" s="760" customFormat="1" ht="11.1" customHeight="1" x14ac:dyDescent="0.2">
      <c r="A14" s="51" t="s">
        <v>601</v>
      </c>
      <c r="B14" s="795">
        <v>9949</v>
      </c>
      <c r="C14" s="796">
        <v>431</v>
      </c>
      <c r="D14" s="796">
        <v>5240</v>
      </c>
      <c r="E14" s="796">
        <v>4022</v>
      </c>
      <c r="F14" s="797">
        <v>257</v>
      </c>
    </row>
    <row r="15" spans="1:8" s="760" customFormat="1" ht="11.1" customHeight="1" x14ac:dyDescent="0.2">
      <c r="A15" s="51" t="s">
        <v>602</v>
      </c>
      <c r="B15" s="795">
        <v>10314</v>
      </c>
      <c r="C15" s="796">
        <v>438</v>
      </c>
      <c r="D15" s="796">
        <v>5245</v>
      </c>
      <c r="E15" s="796">
        <v>4352</v>
      </c>
      <c r="F15" s="797">
        <v>279</v>
      </c>
    </row>
    <row r="16" spans="1:8" s="760" customFormat="1" ht="11.1" customHeight="1" x14ac:dyDescent="0.2">
      <c r="A16" s="51" t="s">
        <v>603</v>
      </c>
      <c r="B16" s="795">
        <v>10420</v>
      </c>
      <c r="C16" s="796">
        <v>461</v>
      </c>
      <c r="D16" s="796">
        <v>5275</v>
      </c>
      <c r="E16" s="796">
        <v>4362</v>
      </c>
      <c r="F16" s="797">
        <v>322</v>
      </c>
    </row>
    <row r="17" spans="1:10" s="760" customFormat="1" ht="11.1" customHeight="1" x14ac:dyDescent="0.2">
      <c r="A17" s="51" t="s">
        <v>604</v>
      </c>
      <c r="B17" s="795">
        <v>10558</v>
      </c>
      <c r="C17" s="796">
        <v>579</v>
      </c>
      <c r="D17" s="796">
        <v>5271</v>
      </c>
      <c r="E17" s="796">
        <v>4416</v>
      </c>
      <c r="F17" s="797">
        <v>293</v>
      </c>
    </row>
    <row r="18" spans="1:10" s="760" customFormat="1" ht="11.1" customHeight="1" x14ac:dyDescent="0.2">
      <c r="A18" s="51" t="s">
        <v>605</v>
      </c>
      <c r="B18" s="795">
        <v>10405</v>
      </c>
      <c r="C18" s="796">
        <v>549</v>
      </c>
      <c r="D18" s="796">
        <v>5265</v>
      </c>
      <c r="E18" s="796">
        <v>4246</v>
      </c>
      <c r="F18" s="797">
        <v>344</v>
      </c>
    </row>
    <row r="19" spans="1:10" s="760" customFormat="1" ht="11.1" customHeight="1" x14ac:dyDescent="0.2">
      <c r="A19" s="51">
        <v>2020</v>
      </c>
      <c r="B19" s="795">
        <v>9976.0584185522075</v>
      </c>
      <c r="C19" s="796">
        <v>526.0523814438784</v>
      </c>
      <c r="D19" s="796">
        <v>4864.9434991171229</v>
      </c>
      <c r="E19" s="796">
        <v>4232.0075693412064</v>
      </c>
      <c r="F19" s="797">
        <v>353.05496864999998</v>
      </c>
    </row>
    <row r="20" spans="1:10" s="760" customFormat="1" ht="11.1" customHeight="1" x14ac:dyDescent="0.2">
      <c r="A20" s="51">
        <v>2021</v>
      </c>
      <c r="B20" s="795">
        <v>10347.924135981239</v>
      </c>
      <c r="C20" s="796">
        <v>548.0222101891884</v>
      </c>
      <c r="D20" s="796">
        <v>4810.5462019915803</v>
      </c>
      <c r="E20" s="796">
        <v>4658.4812206504703</v>
      </c>
      <c r="F20" s="797">
        <v>330.87450315000001</v>
      </c>
    </row>
    <row r="21" spans="1:10" ht="11.1" customHeight="1" x14ac:dyDescent="0.2">
      <c r="A21" s="51">
        <v>2022</v>
      </c>
      <c r="B21" s="795">
        <v>9879.8060181836099</v>
      </c>
      <c r="C21" s="796">
        <v>543.23669714377854</v>
      </c>
      <c r="D21" s="796">
        <v>4837.335492064919</v>
      </c>
      <c r="E21" s="796">
        <v>4220.873874774913</v>
      </c>
      <c r="F21" s="797">
        <v>278.3599542</v>
      </c>
      <c r="H21" s="760"/>
      <c r="I21" s="760"/>
      <c r="J21" s="760"/>
    </row>
    <row r="22" spans="1:10" s="760" customFormat="1" ht="11.1" customHeight="1" x14ac:dyDescent="0.2">
      <c r="A22" s="51">
        <v>2023</v>
      </c>
      <c r="B22" s="795">
        <v>9322.1357300588897</v>
      </c>
      <c r="C22" s="796">
        <v>284.14090905795172</v>
      </c>
      <c r="D22" s="796">
        <v>4802.1915889417642</v>
      </c>
      <c r="E22" s="796">
        <v>3942.4795526591738</v>
      </c>
      <c r="F22" s="797">
        <v>293.32367939999995</v>
      </c>
    </row>
    <row r="23" spans="1:10" s="760" customFormat="1" ht="11.1" customHeight="1" x14ac:dyDescent="0.2">
      <c r="A23" s="48"/>
      <c r="B23" s="217"/>
      <c r="C23" s="53"/>
      <c r="D23" s="53"/>
      <c r="E23" s="53"/>
      <c r="F23" s="217"/>
    </row>
    <row r="24" spans="1:10" ht="11.1" customHeight="1" x14ac:dyDescent="0.2">
      <c r="A24" s="54" t="s">
        <v>191</v>
      </c>
      <c r="B24" s="206"/>
      <c r="C24" s="54"/>
      <c r="D24" s="54"/>
      <c r="E24" s="54"/>
      <c r="F24" s="219"/>
    </row>
    <row r="25" spans="1:10" ht="11.1" customHeight="1" x14ac:dyDescent="0.2"/>
    <row r="26" spans="1:10" ht="11.1" customHeight="1" x14ac:dyDescent="0.2">
      <c r="A26" s="51">
        <v>1990</v>
      </c>
      <c r="B26" s="799">
        <v>100</v>
      </c>
      <c r="C26" s="800">
        <v>80.696096663139485</v>
      </c>
      <c r="D26" s="800">
        <v>14.375625402432096</v>
      </c>
      <c r="E26" s="800">
        <v>4.9282779344284284</v>
      </c>
      <c r="F26" s="798" t="s">
        <v>578</v>
      </c>
    </row>
    <row r="27" spans="1:10" ht="11.1" customHeight="1" x14ac:dyDescent="0.2">
      <c r="A27" s="51">
        <v>2000</v>
      </c>
      <c r="B27" s="799">
        <v>100</v>
      </c>
      <c r="C27" s="800">
        <v>4.9454772819805246</v>
      </c>
      <c r="D27" s="800">
        <v>56.43998325412781</v>
      </c>
      <c r="E27" s="800">
        <v>38.61453946389166</v>
      </c>
      <c r="F27" s="798" t="s">
        <v>578</v>
      </c>
      <c r="G27" s="49"/>
      <c r="H27" s="49"/>
    </row>
    <row r="28" spans="1:10" ht="11.1" customHeight="1" x14ac:dyDescent="0.2">
      <c r="A28" s="51">
        <v>2005</v>
      </c>
      <c r="B28" s="799">
        <v>100</v>
      </c>
      <c r="C28" s="800">
        <v>3.3688813417269641</v>
      </c>
      <c r="D28" s="800">
        <v>53.028893551719406</v>
      </c>
      <c r="E28" s="800">
        <v>43.192942947233583</v>
      </c>
      <c r="F28" s="801">
        <v>0.40928215932004125</v>
      </c>
      <c r="G28" s="49"/>
      <c r="H28" s="49"/>
    </row>
    <row r="29" spans="1:10" ht="11.1" customHeight="1" x14ac:dyDescent="0.2">
      <c r="A29" s="51">
        <v>2010</v>
      </c>
      <c r="B29" s="799">
        <v>100</v>
      </c>
      <c r="C29" s="800">
        <v>5.1872733418101049</v>
      </c>
      <c r="D29" s="800">
        <v>51.122411413270555</v>
      </c>
      <c r="E29" s="800">
        <v>41.610388579496671</v>
      </c>
      <c r="F29" s="800">
        <v>2.0799266654226751</v>
      </c>
      <c r="G29" s="49"/>
      <c r="H29" s="49"/>
    </row>
    <row r="30" spans="1:10" s="760" customFormat="1" ht="11.1" customHeight="1" x14ac:dyDescent="0.2">
      <c r="A30" s="51" t="s">
        <v>601</v>
      </c>
      <c r="B30" s="799">
        <v>100</v>
      </c>
      <c r="C30" s="800">
        <v>4.3320936777565588</v>
      </c>
      <c r="D30" s="800">
        <v>52.668609910543772</v>
      </c>
      <c r="E30" s="800">
        <v>40.426173484772335</v>
      </c>
      <c r="F30" s="800">
        <v>2.5831741883606392</v>
      </c>
      <c r="G30" s="55"/>
      <c r="H30" s="55"/>
      <c r="I30" s="55"/>
    </row>
    <row r="31" spans="1:10" s="760" customFormat="1" ht="11.1" customHeight="1" x14ac:dyDescent="0.2">
      <c r="A31" s="51" t="s">
        <v>602</v>
      </c>
      <c r="B31" s="799">
        <v>100</v>
      </c>
      <c r="C31" s="800">
        <v>4.2466550319953456</v>
      </c>
      <c r="D31" s="800">
        <v>50.853209230172581</v>
      </c>
      <c r="E31" s="800">
        <v>42.195074655807637</v>
      </c>
      <c r="F31" s="800">
        <v>2.7050610820244327</v>
      </c>
      <c r="G31" s="55"/>
      <c r="H31" s="55"/>
      <c r="I31" s="55"/>
    </row>
    <row r="32" spans="1:10" s="760" customFormat="1" ht="11.1" customHeight="1" x14ac:dyDescent="0.2">
      <c r="A32" s="51" t="s">
        <v>603</v>
      </c>
      <c r="B32" s="799">
        <v>100</v>
      </c>
      <c r="C32" s="800">
        <v>4.4241842610364683</v>
      </c>
      <c r="D32" s="800">
        <v>50.62380038387716</v>
      </c>
      <c r="E32" s="800">
        <v>41.86180422264875</v>
      </c>
      <c r="F32" s="800">
        <v>3.09021113243762</v>
      </c>
      <c r="G32" s="55"/>
      <c r="H32" s="55"/>
      <c r="I32" s="55"/>
    </row>
    <row r="33" spans="1:9" s="760" customFormat="1" ht="11.1" customHeight="1" x14ac:dyDescent="0.2">
      <c r="A33" s="51" t="s">
        <v>604</v>
      </c>
      <c r="B33" s="799">
        <v>100</v>
      </c>
      <c r="C33" s="800">
        <v>5.4839931805266149</v>
      </c>
      <c r="D33" s="800">
        <v>49.924228073498767</v>
      </c>
      <c r="E33" s="800">
        <v>41.826103428679673</v>
      </c>
      <c r="F33" s="800">
        <v>2.7751468081075958</v>
      </c>
      <c r="G33" s="55"/>
      <c r="H33" s="55"/>
      <c r="I33" s="55"/>
    </row>
    <row r="34" spans="1:9" s="760" customFormat="1" ht="11.1" customHeight="1" x14ac:dyDescent="0.2">
      <c r="A34" s="51" t="s">
        <v>605</v>
      </c>
      <c r="B34" s="799">
        <v>100</v>
      </c>
      <c r="C34" s="800">
        <v>5.2763094666025943</v>
      </c>
      <c r="D34" s="800">
        <v>50.600672753483899</v>
      </c>
      <c r="E34" s="800">
        <v>40.807304180682365</v>
      </c>
      <c r="F34" s="800">
        <v>3.3061028351753965</v>
      </c>
      <c r="G34" s="55"/>
      <c r="H34" s="55"/>
      <c r="I34" s="55"/>
    </row>
    <row r="35" spans="1:9" s="760" customFormat="1" ht="11.1" customHeight="1" x14ac:dyDescent="0.2">
      <c r="A35" s="51">
        <v>2020</v>
      </c>
      <c r="B35" s="799">
        <v>100</v>
      </c>
      <c r="C35" s="800">
        <v>5.2731485660267685</v>
      </c>
      <c r="D35" s="800">
        <v>48.766188959658841</v>
      </c>
      <c r="E35" s="800">
        <v>42.421639807872971</v>
      </c>
      <c r="F35" s="800">
        <v>3.5390226664414186</v>
      </c>
      <c r="G35" s="55"/>
      <c r="H35" s="55"/>
      <c r="I35" s="55"/>
    </row>
    <row r="36" spans="1:9" s="760" customFormat="1" ht="11.1" customHeight="1" x14ac:dyDescent="0.2">
      <c r="A36" s="51">
        <v>2021</v>
      </c>
      <c r="B36" s="799">
        <v>100</v>
      </c>
      <c r="C36" s="800">
        <v>5.2959627746364646</v>
      </c>
      <c r="D36" s="800">
        <v>46.488031210671629</v>
      </c>
      <c r="E36" s="800">
        <v>45.018509600899108</v>
      </c>
      <c r="F36" s="800">
        <v>3.1974964137928032</v>
      </c>
      <c r="G36" s="55"/>
      <c r="H36" s="55"/>
      <c r="I36" s="55"/>
    </row>
    <row r="37" spans="1:9" s="760" customFormat="1" ht="11.1" customHeight="1" x14ac:dyDescent="0.2">
      <c r="A37" s="51">
        <v>2022</v>
      </c>
      <c r="B37" s="799">
        <v>100</v>
      </c>
      <c r="C37" s="800">
        <v>5.4984550925793574</v>
      </c>
      <c r="D37" s="800">
        <v>48.961846853692144</v>
      </c>
      <c r="E37" s="800">
        <v>42.722234292925073</v>
      </c>
      <c r="F37" s="800">
        <v>2.8174637608034345</v>
      </c>
      <c r="G37" s="55"/>
      <c r="H37" s="55"/>
      <c r="I37" s="55"/>
    </row>
    <row r="38" spans="1:9" s="760" customFormat="1" ht="11.1" customHeight="1" x14ac:dyDescent="0.2">
      <c r="A38" s="51">
        <v>2023</v>
      </c>
      <c r="B38" s="799">
        <v>100</v>
      </c>
      <c r="C38" s="800">
        <v>3.048023728529822</v>
      </c>
      <c r="D38" s="800">
        <v>51.513856137679603</v>
      </c>
      <c r="E38" s="800">
        <v>42.291591399455719</v>
      </c>
      <c r="F38" s="800">
        <v>3.1465287343348622</v>
      </c>
      <c r="G38" s="55"/>
      <c r="H38" s="55"/>
      <c r="I38" s="55"/>
    </row>
    <row r="39" spans="1:9" ht="11.1" customHeight="1" x14ac:dyDescent="0.2">
      <c r="A39" s="48"/>
      <c r="B39" s="225"/>
      <c r="C39" s="55"/>
      <c r="D39" s="55"/>
      <c r="E39" s="55"/>
      <c r="F39" s="218"/>
      <c r="G39" s="49"/>
      <c r="H39" s="49"/>
    </row>
    <row r="40" spans="1:9" ht="11.1" customHeight="1" x14ac:dyDescent="0.2">
      <c r="A40" s="54" t="s">
        <v>95</v>
      </c>
      <c r="B40" s="206"/>
      <c r="C40" s="36"/>
      <c r="D40" s="36"/>
      <c r="E40" s="36"/>
      <c r="F40" s="209"/>
    </row>
    <row r="41" spans="1:9" ht="11.1" customHeight="1" x14ac:dyDescent="0.2">
      <c r="A41" s="48"/>
      <c r="B41" s="226"/>
    </row>
    <row r="42" spans="1:9" ht="11.1" customHeight="1" x14ac:dyDescent="0.2">
      <c r="A42" s="51">
        <v>1990</v>
      </c>
      <c r="B42" s="799">
        <v>100</v>
      </c>
      <c r="C42" s="800">
        <v>100</v>
      </c>
      <c r="D42" s="800">
        <v>100</v>
      </c>
      <c r="E42" s="800">
        <v>100</v>
      </c>
      <c r="F42" s="803" t="s">
        <v>109</v>
      </c>
      <c r="G42" s="56"/>
      <c r="H42" s="56"/>
    </row>
    <row r="43" spans="1:9" ht="11.1" customHeight="1" x14ac:dyDescent="0.2">
      <c r="A43" s="51">
        <v>2000</v>
      </c>
      <c r="B43" s="799">
        <v>42.917449292910916</v>
      </c>
      <c r="C43" s="800">
        <v>2.6302049201295854</v>
      </c>
      <c r="D43" s="800">
        <v>168.49772107945779</v>
      </c>
      <c r="E43" s="800">
        <v>336.27111974212983</v>
      </c>
      <c r="F43" s="803" t="s">
        <v>109</v>
      </c>
    </row>
    <row r="44" spans="1:9" ht="11.1" customHeight="1" x14ac:dyDescent="0.2">
      <c r="A44" s="51">
        <v>2005</v>
      </c>
      <c r="B44" s="799">
        <v>40.750219331951691</v>
      </c>
      <c r="C44" s="800">
        <v>1.7012304095918152</v>
      </c>
      <c r="D44" s="800">
        <v>150.31965446162033</v>
      </c>
      <c r="E44" s="800">
        <v>357.14745030839657</v>
      </c>
      <c r="F44" s="803" t="s">
        <v>109</v>
      </c>
    </row>
    <row r="45" spans="1:9" ht="11.1" customHeight="1" x14ac:dyDescent="0.2">
      <c r="A45" s="51">
        <v>2010</v>
      </c>
      <c r="B45" s="799">
        <v>39.193110984030952</v>
      </c>
      <c r="C45" s="800">
        <v>2.5875908897830562</v>
      </c>
      <c r="D45" s="800">
        <v>133.48165036524779</v>
      </c>
      <c r="E45" s="800">
        <v>254.02571080920092</v>
      </c>
      <c r="F45" s="803" t="s">
        <v>109</v>
      </c>
    </row>
    <row r="46" spans="1:9" ht="11.1" customHeight="1" x14ac:dyDescent="0.2">
      <c r="A46" s="51" t="s">
        <v>601</v>
      </c>
      <c r="B46" s="799">
        <v>36.200127068427811</v>
      </c>
      <c r="C46" s="800">
        <v>1.9959730670976246</v>
      </c>
      <c r="D46" s="800">
        <v>127.01717530486458</v>
      </c>
      <c r="E46" s="800">
        <v>227.94963275469362</v>
      </c>
      <c r="F46" s="803" t="s">
        <v>109</v>
      </c>
      <c r="G46" s="195"/>
    </row>
    <row r="47" spans="1:9" ht="11.1" customHeight="1" x14ac:dyDescent="0.2">
      <c r="A47" s="51" t="s">
        <v>602</v>
      </c>
      <c r="B47" s="799">
        <v>37.528204903383703</v>
      </c>
      <c r="C47" s="800">
        <v>2.0283902630829687</v>
      </c>
      <c r="D47" s="800">
        <v>127.13837489962113</v>
      </c>
      <c r="E47" s="800">
        <v>246.65261107618767</v>
      </c>
      <c r="F47" s="803" t="s">
        <v>109</v>
      </c>
      <c r="G47" s="195"/>
    </row>
    <row r="48" spans="1:9" ht="11.1" customHeight="1" x14ac:dyDescent="0.2">
      <c r="A48" s="51" t="s">
        <v>603</v>
      </c>
      <c r="B48" s="799">
        <v>37.913893260932532</v>
      </c>
      <c r="C48" s="800">
        <v>2.1349039070348139</v>
      </c>
      <c r="D48" s="800">
        <v>127.86557246816044</v>
      </c>
      <c r="E48" s="800">
        <v>247.2193679950208</v>
      </c>
      <c r="F48" s="803" t="s">
        <v>109</v>
      </c>
      <c r="G48" s="195"/>
    </row>
    <row r="49" spans="1:12" ht="11.1" customHeight="1" x14ac:dyDescent="0.2">
      <c r="A49" s="51" t="s">
        <v>604</v>
      </c>
      <c r="B49" s="799">
        <v>38.416015839628187</v>
      </c>
      <c r="C49" s="800">
        <v>2.6813652107877601</v>
      </c>
      <c r="D49" s="800">
        <v>127.76861279235519</v>
      </c>
      <c r="E49" s="800">
        <v>250.27985535671982</v>
      </c>
      <c r="F49" s="803" t="s">
        <v>109</v>
      </c>
      <c r="G49" s="195"/>
    </row>
    <row r="50" spans="1:12" ht="11.1" customHeight="1" x14ac:dyDescent="0.2">
      <c r="A50" s="51" t="s">
        <v>605</v>
      </c>
      <c r="B50" s="799">
        <v>37.859314719769962</v>
      </c>
      <c r="C50" s="800">
        <v>2.5424343708505703</v>
      </c>
      <c r="D50" s="800">
        <v>127.62317327864734</v>
      </c>
      <c r="E50" s="800">
        <v>240.64498773655623</v>
      </c>
      <c r="F50" s="803" t="s">
        <v>109</v>
      </c>
      <c r="G50" s="195"/>
    </row>
    <row r="51" spans="1:12" ht="11.1" customHeight="1" x14ac:dyDescent="0.2">
      <c r="A51" s="51">
        <v>2020</v>
      </c>
      <c r="B51" s="799">
        <v>36.298581002477526</v>
      </c>
      <c r="C51" s="800">
        <v>2.4361633068318964</v>
      </c>
      <c r="D51" s="800">
        <v>117.9258361213017</v>
      </c>
      <c r="E51" s="800">
        <v>239.85195704783982</v>
      </c>
      <c r="F51" s="803" t="s">
        <v>109</v>
      </c>
      <c r="G51" s="55"/>
      <c r="H51" s="55"/>
      <c r="I51" s="55"/>
    </row>
    <row r="52" spans="1:12" ht="11.1" customHeight="1" x14ac:dyDescent="0.2">
      <c r="A52" s="51">
        <v>2021</v>
      </c>
      <c r="B52" s="799">
        <v>37.651640226854148</v>
      </c>
      <c r="C52" s="800">
        <v>2.5379061988606342</v>
      </c>
      <c r="D52" s="800">
        <v>116.60725004780821</v>
      </c>
      <c r="E52" s="800">
        <v>264.022646305796</v>
      </c>
      <c r="F52" s="803" t="s">
        <v>109</v>
      </c>
      <c r="G52" s="195"/>
    </row>
    <row r="53" spans="1:12" s="760" customFormat="1" ht="11.1" customHeight="1" x14ac:dyDescent="0.2">
      <c r="A53" s="51">
        <v>2022</v>
      </c>
      <c r="B53" s="799">
        <v>35.948359962776607</v>
      </c>
      <c r="C53" s="800">
        <v>2.5157443539629956</v>
      </c>
      <c r="D53" s="800">
        <v>117.25662026794907</v>
      </c>
      <c r="E53" s="800">
        <v>239.22094720507761</v>
      </c>
      <c r="F53" s="803" t="s">
        <v>109</v>
      </c>
      <c r="G53" s="195"/>
    </row>
    <row r="54" spans="1:12" s="760" customFormat="1" ht="11.1" customHeight="1" x14ac:dyDescent="0.2">
      <c r="A54" s="51">
        <v>2023</v>
      </c>
      <c r="B54" s="799">
        <v>33.919237911072756</v>
      </c>
      <c r="C54" s="800">
        <v>1.3158645051979283</v>
      </c>
      <c r="D54" s="800">
        <v>116.40473490461112</v>
      </c>
      <c r="E54" s="800">
        <v>223.44275638278157</v>
      </c>
      <c r="F54" s="803" t="s">
        <v>109</v>
      </c>
      <c r="G54" s="195"/>
    </row>
    <row r="55" spans="1:12" ht="11.1" customHeight="1" x14ac:dyDescent="0.2">
      <c r="A55" s="48"/>
      <c r="B55" s="218"/>
      <c r="C55" s="55"/>
      <c r="D55" s="55"/>
      <c r="E55" s="55"/>
      <c r="F55" s="798"/>
    </row>
    <row r="56" spans="1:12" ht="11.1" customHeight="1" x14ac:dyDescent="0.2">
      <c r="A56" s="54" t="s">
        <v>96</v>
      </c>
      <c r="B56" s="206"/>
      <c r="C56" s="54"/>
      <c r="D56" s="54"/>
      <c r="E56" s="54"/>
      <c r="F56" s="804"/>
    </row>
    <row r="57" spans="1:12" ht="11.1" customHeight="1" x14ac:dyDescent="0.2">
      <c r="F57" s="805"/>
    </row>
    <row r="58" spans="1:12" ht="11.1" customHeight="1" x14ac:dyDescent="0.2">
      <c r="A58" s="51">
        <v>1990</v>
      </c>
      <c r="B58" s="806" t="s">
        <v>192</v>
      </c>
      <c r="C58" s="843" t="s">
        <v>321</v>
      </c>
      <c r="D58" s="843" t="s">
        <v>321</v>
      </c>
      <c r="E58" s="843" t="s">
        <v>321</v>
      </c>
      <c r="F58" s="803" t="s">
        <v>321</v>
      </c>
      <c r="G58" s="56"/>
      <c r="H58" s="56"/>
      <c r="I58" s="56"/>
      <c r="J58" s="56"/>
      <c r="K58" s="56"/>
      <c r="L58" s="56"/>
    </row>
    <row r="59" spans="1:12" ht="11.1" customHeight="1" x14ac:dyDescent="0.2">
      <c r="A59" s="51">
        <v>2000</v>
      </c>
      <c r="B59" s="842">
        <v>-3.047874109432712</v>
      </c>
      <c r="C59" s="842">
        <v>-21.633320904599202</v>
      </c>
      <c r="D59" s="842">
        <v>-2.7430094498142381</v>
      </c>
      <c r="E59" s="842">
        <v>-0.48106878284333732</v>
      </c>
      <c r="F59" s="803" t="s">
        <v>109</v>
      </c>
    </row>
    <row r="60" spans="1:12" ht="11.25" customHeight="1" x14ac:dyDescent="0.2">
      <c r="A60" s="51">
        <v>2005</v>
      </c>
      <c r="B60" s="842">
        <v>-3.0679935128916327</v>
      </c>
      <c r="C60" s="842">
        <v>-10.110423146795469</v>
      </c>
      <c r="D60" s="842">
        <v>-4.3114211812498127</v>
      </c>
      <c r="E60" s="842">
        <v>-0.97728667362989086</v>
      </c>
      <c r="F60" s="844">
        <v>7.7440773984696989</v>
      </c>
      <c r="G60" s="59"/>
    </row>
    <row r="61" spans="1:12" ht="11.25" customHeight="1" x14ac:dyDescent="0.2">
      <c r="A61" s="51">
        <v>2010</v>
      </c>
      <c r="B61" s="842">
        <v>2.3204469253111881</v>
      </c>
      <c r="C61" s="842">
        <v>9.876332560640023</v>
      </c>
      <c r="D61" s="842">
        <v>0.92265909836729065</v>
      </c>
      <c r="E61" s="842">
        <v>3.1949240443398566</v>
      </c>
      <c r="F61" s="844">
        <v>2.2579108344524172</v>
      </c>
      <c r="G61" s="49"/>
    </row>
    <row r="62" spans="1:12" ht="11.25" customHeight="1" x14ac:dyDescent="0.2">
      <c r="A62" s="51" t="s">
        <v>601</v>
      </c>
      <c r="B62" s="842">
        <v>0.6</v>
      </c>
      <c r="C62" s="842">
        <v>-10.4</v>
      </c>
      <c r="D62" s="842">
        <v>-0.2</v>
      </c>
      <c r="E62" s="842">
        <v>3.2</v>
      </c>
      <c r="F62" s="844">
        <v>0.3</v>
      </c>
    </row>
    <row r="63" spans="1:12" ht="11.25" customHeight="1" x14ac:dyDescent="0.2">
      <c r="A63" s="51" t="s">
        <v>602</v>
      </c>
      <c r="B63" s="842">
        <v>3.6687104231581031</v>
      </c>
      <c r="C63" s="842">
        <v>1.6241299303944174</v>
      </c>
      <c r="D63" s="842">
        <v>9.5419847328230389E-2</v>
      </c>
      <c r="E63" s="842">
        <v>8.2048731974142299</v>
      </c>
      <c r="F63" s="844">
        <v>8.5603112840466906</v>
      </c>
    </row>
    <row r="64" spans="1:12" ht="11.25" customHeight="1" x14ac:dyDescent="0.2">
      <c r="A64" s="51" t="s">
        <v>603</v>
      </c>
      <c r="B64" s="842">
        <v>1.0277292999806065</v>
      </c>
      <c r="C64" s="842">
        <v>5.2511415525114131</v>
      </c>
      <c r="D64" s="842">
        <v>0.57197330791230172</v>
      </c>
      <c r="E64" s="842">
        <v>0.22977941176469585</v>
      </c>
      <c r="F64" s="844">
        <v>15.412186379928315</v>
      </c>
    </row>
    <row r="65" spans="1:17" ht="11.25" customHeight="1" x14ac:dyDescent="0.2">
      <c r="A65" s="51" t="s">
        <v>604</v>
      </c>
      <c r="B65" s="842">
        <v>1.3243761996161112</v>
      </c>
      <c r="C65" s="842">
        <v>25.596529284164845</v>
      </c>
      <c r="D65" s="842">
        <v>-7.5829383886258483E-2</v>
      </c>
      <c r="E65" s="842">
        <v>1.2379642365887236</v>
      </c>
      <c r="F65" s="844">
        <v>-9.0062111801242253</v>
      </c>
    </row>
    <row r="66" spans="1:17" ht="11.25" customHeight="1" x14ac:dyDescent="0.2">
      <c r="A66" s="51" t="s">
        <v>605</v>
      </c>
      <c r="B66" s="842">
        <v>-1.4491380943360497</v>
      </c>
      <c r="C66" s="842">
        <v>-5.1813471502590573</v>
      </c>
      <c r="D66" s="842">
        <v>-0.11383039271485984</v>
      </c>
      <c r="E66" s="842">
        <v>-3.8496376811594217</v>
      </c>
      <c r="F66" s="844">
        <v>17.406143344709889</v>
      </c>
    </row>
    <row r="67" spans="1:17" ht="11.25" customHeight="1" x14ac:dyDescent="0.2">
      <c r="A67" s="51">
        <v>2020</v>
      </c>
      <c r="B67" s="842">
        <v>-4.1224563329917601</v>
      </c>
      <c r="C67" s="842">
        <v>-4.1798940903682364</v>
      </c>
      <c r="D67" s="842">
        <v>-7.5984140718495183</v>
      </c>
      <c r="E67" s="842">
        <v>-0.32954382145062766</v>
      </c>
      <c r="F67" s="844">
        <v>2.6322583284883621</v>
      </c>
    </row>
    <row r="68" spans="1:17" ht="11.25" customHeight="1" x14ac:dyDescent="0.2">
      <c r="A68" s="51">
        <v>2021</v>
      </c>
      <c r="B68" s="842">
        <v>3.727581594124203</v>
      </c>
      <c r="C68" s="842">
        <v>4.1763576252631793</v>
      </c>
      <c r="D68" s="842">
        <v>-1.1181485897095058</v>
      </c>
      <c r="E68" s="842">
        <v>10.077336685285104</v>
      </c>
      <c r="F68" s="844">
        <v>-6.2824396962356701</v>
      </c>
    </row>
    <row r="69" spans="1:17" s="760" customFormat="1" ht="11.25" customHeight="1" x14ac:dyDescent="0.2">
      <c r="A69" s="51">
        <v>2022</v>
      </c>
      <c r="B69" s="842">
        <v>-4.5237876857824375</v>
      </c>
      <c r="C69" s="842">
        <v>-0.87323341215638095</v>
      </c>
      <c r="D69" s="842">
        <v>0.55688666002724574</v>
      </c>
      <c r="E69" s="842">
        <v>-9.3937771807622141</v>
      </c>
      <c r="F69" s="844">
        <v>-15.871440213751626</v>
      </c>
    </row>
    <row r="70" spans="1:17" s="760" customFormat="1" ht="11.25" customHeight="1" x14ac:dyDescent="0.2">
      <c r="A70" s="51">
        <v>2023</v>
      </c>
      <c r="B70" s="842">
        <v>-5.6445469384554485</v>
      </c>
      <c r="C70" s="842">
        <v>-47.694824272383777</v>
      </c>
      <c r="D70" s="842">
        <v>-0.72651365986097005</v>
      </c>
      <c r="E70" s="842">
        <v>-6.5956560270492588</v>
      </c>
      <c r="F70" s="844">
        <v>5.3756745444959506</v>
      </c>
    </row>
    <row r="71" spans="1:17" s="831" customFormat="1" ht="11.25" customHeight="1" x14ac:dyDescent="0.2">
      <c r="A71" s="827"/>
      <c r="B71" s="828"/>
      <c r="C71" s="829"/>
      <c r="D71" s="829"/>
      <c r="E71" s="829"/>
      <c r="F71" s="830"/>
    </row>
    <row r="72" spans="1:17" ht="11.25" customHeight="1" x14ac:dyDescent="0.2">
      <c r="A72" s="1065" t="s">
        <v>617</v>
      </c>
      <c r="B72" s="1157"/>
      <c r="C72" s="1157"/>
      <c r="D72" s="1157"/>
      <c r="E72" s="1157"/>
      <c r="F72" s="1157"/>
      <c r="G72" s="1157"/>
      <c r="H72" s="1157"/>
      <c r="I72" s="1157"/>
    </row>
    <row r="73" spans="1:17" ht="11.25" customHeight="1" x14ac:dyDescent="0.2">
      <c r="A73" s="1157"/>
      <c r="B73" s="1157"/>
      <c r="C73" s="1157"/>
      <c r="D73" s="1157"/>
      <c r="E73" s="1157"/>
      <c r="F73" s="1157"/>
      <c r="G73" s="1157"/>
      <c r="H73" s="1157"/>
      <c r="I73" s="1157"/>
    </row>
    <row r="75" spans="1:17" ht="11.25" customHeight="1" x14ac:dyDescent="0.2">
      <c r="Q75" s="844"/>
    </row>
    <row r="76" spans="1:17" ht="11.25" customHeight="1" x14ac:dyDescent="0.2">
      <c r="A76" s="198"/>
    </row>
    <row r="78" spans="1:17" ht="11.25" customHeight="1" x14ac:dyDescent="0.2">
      <c r="E78" s="802"/>
    </row>
    <row r="80" spans="1:17" ht="11.25" customHeight="1" x14ac:dyDescent="0.2">
      <c r="A80" s="198"/>
      <c r="E80" s="802"/>
    </row>
  </sheetData>
  <mergeCells count="5">
    <mergeCell ref="A1:F1"/>
    <mergeCell ref="A2:F2"/>
    <mergeCell ref="A5:A6"/>
    <mergeCell ref="A8:F8"/>
    <mergeCell ref="A72:I73"/>
  </mergeCells>
  <phoneticPr fontId="13" type="noConversion"/>
  <pageMargins left="0.98425196850393704" right="0.78740157480314965" top="0.98425196850393704" bottom="0.98425196850393704" header="0.51181102362204722" footer="0.51181102362204722"/>
  <pageSetup paperSize="9" scale="85" orientation="portrait" r:id="rId1"/>
  <headerFooter alignWithMargins="0">
    <oddHeader>&amp;C&amp;9- 26 -</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tabColor theme="0" tint="-4.9989318521683403E-2"/>
    <pageSetUpPr fitToPage="1"/>
  </sheetPr>
  <dimension ref="A1:I765"/>
  <sheetViews>
    <sheetView topLeftCell="A37" zoomScaleNormal="100" zoomScaleSheetLayoutView="100" workbookViewId="0"/>
  </sheetViews>
  <sheetFormatPr baseColWidth="10" defaultColWidth="11.42578125" defaultRowHeight="12.75" x14ac:dyDescent="0.2"/>
  <cols>
    <col min="1" max="3" width="11.42578125" style="207"/>
    <col min="4" max="4" width="14.42578125" style="207" bestFit="1" customWidth="1"/>
    <col min="5" max="5" width="12" style="207" bestFit="1" customWidth="1"/>
    <col min="6" max="16384" width="11.42578125" style="207"/>
  </cols>
  <sheetData>
    <row r="1" spans="1:9" s="211" customFormat="1" ht="14.25" x14ac:dyDescent="0.25">
      <c r="A1" s="208" t="s">
        <v>97</v>
      </c>
      <c r="B1" s="228"/>
      <c r="C1" s="209"/>
      <c r="D1" s="209"/>
      <c r="E1" s="209"/>
      <c r="F1" s="209"/>
      <c r="G1" s="209"/>
    </row>
    <row r="2" spans="1:9" s="211" customFormat="1" x14ac:dyDescent="0.2">
      <c r="A2" s="229" t="s">
        <v>98</v>
      </c>
      <c r="B2" s="209"/>
      <c r="C2" s="209"/>
      <c r="D2" s="209"/>
      <c r="E2" s="209"/>
      <c r="F2" s="209"/>
      <c r="G2" s="209"/>
    </row>
    <row r="3" spans="1:9" s="211" customFormat="1" x14ac:dyDescent="0.2">
      <c r="A3" s="229"/>
      <c r="B3" s="209"/>
      <c r="C3" s="209"/>
      <c r="D3" s="209"/>
      <c r="E3" s="209"/>
      <c r="F3" s="209"/>
      <c r="G3" s="209"/>
    </row>
    <row r="4" spans="1:9" s="211" customFormat="1" ht="11.25" customHeight="1" x14ac:dyDescent="0.2">
      <c r="A4" s="230"/>
    </row>
    <row r="5" spans="1:9" s="211" customFormat="1" ht="11.25" customHeight="1" x14ac:dyDescent="0.2">
      <c r="A5" s="1095" t="s">
        <v>193</v>
      </c>
      <c r="B5" s="1161" t="s">
        <v>99</v>
      </c>
      <c r="C5" s="1164" t="s">
        <v>186</v>
      </c>
      <c r="D5" s="1165"/>
      <c r="E5" s="1165"/>
      <c r="F5" s="1165"/>
      <c r="G5" s="1166"/>
      <c r="H5" s="232"/>
      <c r="I5" s="232"/>
    </row>
    <row r="6" spans="1:9" s="211" customFormat="1" ht="11.25" customHeight="1" x14ac:dyDescent="0.2">
      <c r="A6" s="1159"/>
      <c r="B6" s="1162"/>
      <c r="C6" s="1167" t="s">
        <v>100</v>
      </c>
      <c r="D6" s="1170" t="s">
        <v>228</v>
      </c>
      <c r="E6" s="1171"/>
      <c r="F6" s="1172"/>
      <c r="G6" s="1173" t="s">
        <v>136</v>
      </c>
      <c r="H6" s="232"/>
    </row>
    <row r="7" spans="1:9" s="211" customFormat="1" ht="11.25" customHeight="1" x14ac:dyDescent="0.2">
      <c r="A7" s="1160"/>
      <c r="B7" s="1162"/>
      <c r="C7" s="1168"/>
      <c r="D7" s="231" t="s">
        <v>135</v>
      </c>
      <c r="E7" s="1161" t="s">
        <v>379</v>
      </c>
      <c r="F7" s="233"/>
      <c r="G7" s="1174"/>
      <c r="H7" s="232"/>
    </row>
    <row r="8" spans="1:9" s="211" customFormat="1" ht="11.25" x14ac:dyDescent="0.2">
      <c r="A8" s="1159"/>
      <c r="B8" s="1162"/>
      <c r="C8" s="1168"/>
      <c r="D8" s="234" t="s">
        <v>101</v>
      </c>
      <c r="E8" s="1176"/>
      <c r="F8" s="235" t="s">
        <v>428</v>
      </c>
      <c r="G8" s="1174"/>
      <c r="H8" s="232"/>
    </row>
    <row r="9" spans="1:9" s="211" customFormat="1" ht="11.25" customHeight="1" x14ac:dyDescent="0.2">
      <c r="A9" s="1160"/>
      <c r="B9" s="1162"/>
      <c r="C9" s="1168"/>
      <c r="D9" s="234" t="s">
        <v>102</v>
      </c>
      <c r="E9" s="1176"/>
      <c r="F9" s="235" t="s">
        <v>103</v>
      </c>
      <c r="G9" s="1174"/>
    </row>
    <row r="10" spans="1:9" s="211" customFormat="1" ht="11.25" customHeight="1" x14ac:dyDescent="0.2">
      <c r="A10" s="1096"/>
      <c r="B10" s="1163"/>
      <c r="C10" s="1169"/>
      <c r="D10" s="236" t="s">
        <v>104</v>
      </c>
      <c r="E10" s="1177"/>
      <c r="F10" s="237"/>
      <c r="G10" s="1175"/>
      <c r="H10" s="230"/>
    </row>
    <row r="11" spans="1:9" s="211" customFormat="1" ht="11.1" customHeight="1" x14ac:dyDescent="0.2">
      <c r="A11" s="149"/>
      <c r="B11" s="218"/>
      <c r="C11" s="218"/>
      <c r="D11" s="218"/>
      <c r="E11" s="218"/>
      <c r="F11" s="218"/>
      <c r="G11" s="218"/>
    </row>
    <row r="12" spans="1:9" s="211" customFormat="1" ht="15" customHeight="1" x14ac:dyDescent="0.2">
      <c r="A12" s="238" t="s">
        <v>273</v>
      </c>
      <c r="B12" s="206"/>
      <c r="C12" s="209"/>
      <c r="D12" s="209"/>
      <c r="E12" s="209"/>
      <c r="F12" s="209"/>
      <c r="G12" s="209"/>
    </row>
    <row r="13" spans="1:9" s="211" customFormat="1" ht="11.1" customHeight="1" x14ac:dyDescent="0.2">
      <c r="A13" s="149"/>
      <c r="B13" s="218"/>
      <c r="C13" s="218"/>
      <c r="D13" s="218"/>
      <c r="E13" s="218"/>
      <c r="F13" s="218"/>
      <c r="G13" s="218"/>
    </row>
    <row r="14" spans="1:9" s="211" customFormat="1" ht="11.25" customHeight="1" x14ac:dyDescent="0.2">
      <c r="A14" s="216">
        <v>1990</v>
      </c>
      <c r="B14" s="223">
        <v>27483.328943000004</v>
      </c>
      <c r="C14" s="223">
        <v>6719.6252740000018</v>
      </c>
      <c r="D14" s="223">
        <v>1738.212767000002</v>
      </c>
      <c r="E14" s="223">
        <v>4229.1201779999992</v>
      </c>
      <c r="F14" s="217">
        <v>752.292329</v>
      </c>
      <c r="G14" s="217">
        <v>20763.703669000002</v>
      </c>
      <c r="H14" s="217"/>
    </row>
    <row r="15" spans="1:9" s="211" customFormat="1" ht="11.25" customHeight="1" x14ac:dyDescent="0.2">
      <c r="A15" s="216">
        <v>2000</v>
      </c>
      <c r="B15" s="223">
        <v>12081.47666600967</v>
      </c>
      <c r="C15" s="223">
        <v>1622.733190595585</v>
      </c>
      <c r="D15" s="223">
        <v>762.22489992232568</v>
      </c>
      <c r="E15" s="223">
        <v>854.22881780440343</v>
      </c>
      <c r="F15" s="217">
        <v>6.2794728688560006</v>
      </c>
      <c r="G15" s="217">
        <v>10458.743475414085</v>
      </c>
      <c r="H15" s="217"/>
    </row>
    <row r="16" spans="1:9" s="211" customFormat="1" ht="11.25" customHeight="1" x14ac:dyDescent="0.2">
      <c r="A16" s="216">
        <v>2005</v>
      </c>
      <c r="B16" s="223">
        <v>11470.352959026612</v>
      </c>
      <c r="C16" s="223">
        <v>1800.4244538762632</v>
      </c>
      <c r="D16" s="223">
        <v>1499.0761187632233</v>
      </c>
      <c r="E16" s="223">
        <v>273.30313466500002</v>
      </c>
      <c r="F16" s="217">
        <v>28.045200448039999</v>
      </c>
      <c r="G16" s="217">
        <v>9669.9285051503484</v>
      </c>
      <c r="H16" s="217"/>
    </row>
    <row r="17" spans="1:8" s="211" customFormat="1" ht="11.25" customHeight="1" x14ac:dyDescent="0.2">
      <c r="A17" s="216">
        <v>2010</v>
      </c>
      <c r="B17" s="223">
        <v>10771.571614736291</v>
      </c>
      <c r="C17" s="223">
        <v>1533.366949002288</v>
      </c>
      <c r="D17" s="223">
        <v>1300.9408101164074</v>
      </c>
      <c r="E17" s="223">
        <v>208.41440950002402</v>
      </c>
      <c r="F17" s="217">
        <v>24.011729385856</v>
      </c>
      <c r="G17" s="217">
        <v>9238.2046657340034</v>
      </c>
      <c r="H17" s="217"/>
    </row>
    <row r="18" spans="1:8" s="211" customFormat="1" ht="11.25" customHeight="1" x14ac:dyDescent="0.2">
      <c r="A18" s="216" t="s">
        <v>641</v>
      </c>
      <c r="B18" s="223">
        <v>9949</v>
      </c>
      <c r="C18" s="223">
        <v>1356.2532380530336</v>
      </c>
      <c r="D18" s="223">
        <v>1087.4136438855389</v>
      </c>
      <c r="E18" s="223">
        <v>187.98159312136002</v>
      </c>
      <c r="F18" s="217">
        <v>80.978560920339746</v>
      </c>
      <c r="G18" s="217">
        <v>8592.4298715104378</v>
      </c>
      <c r="H18" s="217"/>
    </row>
    <row r="19" spans="1:8" s="211" customFormat="1" ht="11.25" customHeight="1" x14ac:dyDescent="0.2">
      <c r="A19" s="216" t="s">
        <v>642</v>
      </c>
      <c r="B19" s="223">
        <v>10314</v>
      </c>
      <c r="C19" s="223">
        <v>1524.5523716733705</v>
      </c>
      <c r="D19" s="223">
        <v>1185.5139309415829</v>
      </c>
      <c r="E19" s="223">
        <v>217.50983621186552</v>
      </c>
      <c r="F19" s="217">
        <v>121.52860451992201</v>
      </c>
      <c r="G19" s="217">
        <v>8789.3235738466974</v>
      </c>
      <c r="H19" s="217"/>
    </row>
    <row r="20" spans="1:8" s="211" customFormat="1" ht="11.25" customHeight="1" x14ac:dyDescent="0.2">
      <c r="A20" s="216" t="s">
        <v>643</v>
      </c>
      <c r="B20" s="223">
        <v>10420</v>
      </c>
      <c r="C20" s="223">
        <v>1543.3830854483183</v>
      </c>
      <c r="D20" s="223">
        <v>1210.9632850606451</v>
      </c>
      <c r="E20" s="223">
        <v>255.29990905926218</v>
      </c>
      <c r="F20" s="53">
        <v>77.119891328411072</v>
      </c>
      <c r="G20" s="217">
        <v>8876.4902409551996</v>
      </c>
      <c r="H20" s="217"/>
    </row>
    <row r="21" spans="1:8" s="211" customFormat="1" ht="11.25" customHeight="1" x14ac:dyDescent="0.2">
      <c r="A21" s="216" t="s">
        <v>644</v>
      </c>
      <c r="B21" s="223">
        <v>10558</v>
      </c>
      <c r="C21" s="223">
        <v>1518.1983714052208</v>
      </c>
      <c r="D21" s="223">
        <v>1201.3638677198555</v>
      </c>
      <c r="E21" s="223">
        <v>175.73422938908575</v>
      </c>
      <c r="F21" s="53">
        <v>141.10027429627914</v>
      </c>
      <c r="G21" s="217">
        <v>9040.1276119907197</v>
      </c>
      <c r="H21" s="217"/>
    </row>
    <row r="22" spans="1:8" s="211" customFormat="1" ht="11.25" customHeight="1" x14ac:dyDescent="0.2">
      <c r="A22" s="216" t="s">
        <v>645</v>
      </c>
      <c r="B22" s="223">
        <v>10405</v>
      </c>
      <c r="C22" s="223">
        <v>1417.2255776188135</v>
      </c>
      <c r="D22" s="223">
        <v>1092.1973578463842</v>
      </c>
      <c r="E22" s="223">
        <v>206.64419271755131</v>
      </c>
      <c r="F22" s="53">
        <v>118.38402705487795</v>
      </c>
      <c r="G22" s="217">
        <v>8987.5339729759471</v>
      </c>
      <c r="H22" s="217"/>
    </row>
    <row r="23" spans="1:8" s="211" customFormat="1" ht="11.25" customHeight="1" x14ac:dyDescent="0.2">
      <c r="A23" s="216">
        <v>2020</v>
      </c>
      <c r="B23" s="223">
        <v>9976</v>
      </c>
      <c r="C23" s="223">
        <v>1416.4777472674079</v>
      </c>
      <c r="D23" s="223">
        <v>1143.6788032299878</v>
      </c>
      <c r="E23" s="223">
        <v>220.14865791243517</v>
      </c>
      <c r="F23" s="53">
        <v>52.650286124984952</v>
      </c>
      <c r="G23" s="217">
        <v>8559.5806712847989</v>
      </c>
      <c r="H23" s="217"/>
    </row>
    <row r="24" spans="1:8" s="211" customFormat="1" ht="11.25" customHeight="1" x14ac:dyDescent="0.2">
      <c r="A24" s="216">
        <v>2021</v>
      </c>
      <c r="B24" s="223">
        <v>10347.924135981239</v>
      </c>
      <c r="C24" s="223">
        <v>1530</v>
      </c>
      <c r="D24" s="223">
        <v>1237</v>
      </c>
      <c r="E24" s="223">
        <v>250</v>
      </c>
      <c r="F24" s="53">
        <v>43</v>
      </c>
      <c r="G24" s="217">
        <v>8818</v>
      </c>
      <c r="H24" s="217"/>
    </row>
    <row r="25" spans="1:8" s="211" customFormat="1" ht="11.1" customHeight="1" x14ac:dyDescent="0.2">
      <c r="A25" s="216">
        <v>2022</v>
      </c>
      <c r="B25" s="223">
        <v>9879.8060181836099</v>
      </c>
      <c r="C25" s="223">
        <v>1381.6687542864765</v>
      </c>
      <c r="D25" s="223">
        <v>1061.4508110562738</v>
      </c>
      <c r="E25" s="223">
        <v>208.0278253421057</v>
      </c>
      <c r="F25" s="53">
        <v>111.829048328097</v>
      </c>
      <c r="G25" s="217">
        <v>8498.1372638971334</v>
      </c>
    </row>
    <row r="26" spans="1:8" s="211" customFormat="1" ht="11.1" customHeight="1" x14ac:dyDescent="0.2">
      <c r="A26" s="216">
        <v>2023</v>
      </c>
      <c r="B26" s="223">
        <v>9322.1357300588897</v>
      </c>
      <c r="C26" s="223">
        <v>1299.0484429423543</v>
      </c>
      <c r="D26" s="223">
        <v>1030</v>
      </c>
      <c r="E26" s="223">
        <v>200.61521966360482</v>
      </c>
      <c r="F26" s="53">
        <v>68.376715735147855</v>
      </c>
      <c r="G26" s="217">
        <v>8023.0872871165357</v>
      </c>
      <c r="H26" s="682"/>
    </row>
    <row r="27" spans="1:8" s="211" customFormat="1" ht="11.1" customHeight="1" x14ac:dyDescent="0.2">
      <c r="A27" s="149"/>
      <c r="B27" s="218"/>
      <c r="C27" s="218"/>
      <c r="D27" s="686"/>
      <c r="E27" s="218"/>
      <c r="F27" s="218"/>
      <c r="G27" s="218"/>
    </row>
    <row r="28" spans="1:8" s="211" customFormat="1" ht="11.25" customHeight="1" x14ac:dyDescent="0.2">
      <c r="A28" s="219" t="s">
        <v>191</v>
      </c>
      <c r="B28" s="206"/>
      <c r="C28" s="209"/>
      <c r="D28" s="209"/>
      <c r="E28" s="209"/>
      <c r="F28" s="209"/>
      <c r="G28" s="209"/>
    </row>
    <row r="29" spans="1:8" s="211" customFormat="1" ht="11.1" customHeight="1" x14ac:dyDescent="0.2">
      <c r="A29" s="149"/>
      <c r="B29" s="218"/>
      <c r="C29" s="218"/>
      <c r="D29" s="218"/>
      <c r="E29" s="218"/>
      <c r="F29" s="218"/>
      <c r="G29" s="218"/>
    </row>
    <row r="30" spans="1:8" s="211" customFormat="1" ht="11.25" customHeight="1" x14ac:dyDescent="0.2">
      <c r="A30" s="216">
        <v>1990</v>
      </c>
      <c r="B30" s="227">
        <v>100</v>
      </c>
      <c r="C30" s="227">
        <v>23.853601485206653</v>
      </c>
      <c r="D30" s="227">
        <v>26.502533509450327</v>
      </c>
      <c r="E30" s="227">
        <v>62.55668336674691</v>
      </c>
      <c r="F30" s="218">
        <v>10.940783123802756</v>
      </c>
      <c r="G30" s="218">
        <v>76.146398514793347</v>
      </c>
      <c r="H30" s="218"/>
    </row>
    <row r="31" spans="1:8" s="211" customFormat="1" ht="10.5" customHeight="1" x14ac:dyDescent="0.2">
      <c r="A31" s="216">
        <v>2000</v>
      </c>
      <c r="B31" s="227">
        <v>100</v>
      </c>
      <c r="C31" s="227">
        <v>13.488290556103333</v>
      </c>
      <c r="D31" s="227">
        <v>46.9876586575758</v>
      </c>
      <c r="E31" s="227">
        <v>52.638004328597368</v>
      </c>
      <c r="F31" s="218">
        <v>0.37433701382683227</v>
      </c>
      <c r="G31" s="218">
        <v>86.511709443896663</v>
      </c>
      <c r="H31" s="218"/>
    </row>
    <row r="32" spans="1:8" s="211" customFormat="1" ht="11.25" customHeight="1" x14ac:dyDescent="0.2">
      <c r="A32" s="216">
        <v>2005</v>
      </c>
      <c r="B32" s="227">
        <v>100</v>
      </c>
      <c r="C32" s="227">
        <v>15.75525291165315</v>
      </c>
      <c r="D32" s="227">
        <v>13.118813403058521</v>
      </c>
      <c r="E32" s="227">
        <v>2.3914268226396649</v>
      </c>
      <c r="F32" s="218">
        <v>0.24501268595496312</v>
      </c>
      <c r="G32" s="218">
        <v>84.244747088346898</v>
      </c>
    </row>
    <row r="33" spans="1:7" s="211" customFormat="1" ht="11.25" customHeight="1" x14ac:dyDescent="0.2">
      <c r="A33" s="216">
        <v>2010</v>
      </c>
      <c r="B33" s="227">
        <v>100</v>
      </c>
      <c r="C33" s="227">
        <v>14.235313135777986</v>
      </c>
      <c r="D33" s="227">
        <v>12.077539440360088</v>
      </c>
      <c r="E33" s="227">
        <v>1.9348560911473496</v>
      </c>
      <c r="F33" s="218">
        <v>0.22291760427054313</v>
      </c>
      <c r="G33" s="218">
        <v>85.764686864222014</v>
      </c>
    </row>
    <row r="34" spans="1:7" s="211" customFormat="1" ht="11.25" customHeight="1" x14ac:dyDescent="0.2">
      <c r="A34" s="216" t="s">
        <v>641</v>
      </c>
      <c r="B34" s="224">
        <v>100</v>
      </c>
      <c r="C34" s="227">
        <v>13.632055865444102</v>
      </c>
      <c r="D34" s="227">
        <v>10.929878820841681</v>
      </c>
      <c r="E34" s="227">
        <v>1.8894521371128756</v>
      </c>
      <c r="F34" s="218">
        <v>0.81393668630354554</v>
      </c>
      <c r="G34" s="218">
        <v>86.364758985932639</v>
      </c>
    </row>
    <row r="35" spans="1:7" s="211" customFormat="1" ht="11.25" customHeight="1" x14ac:dyDescent="0.2">
      <c r="A35" s="216" t="s">
        <v>642</v>
      </c>
      <c r="B35" s="224">
        <v>100</v>
      </c>
      <c r="C35" s="227">
        <v>14.781388129468398</v>
      </c>
      <c r="D35" s="227">
        <v>11.49422077701748</v>
      </c>
      <c r="E35" s="227">
        <v>2.1088795444237496</v>
      </c>
      <c r="F35" s="218">
        <v>1.178287808027167</v>
      </c>
      <c r="G35" s="218">
        <v>85.217409092948387</v>
      </c>
    </row>
    <row r="36" spans="1:7" s="211" customFormat="1" ht="11.25" customHeight="1" x14ac:dyDescent="0.2">
      <c r="A36" s="216" t="s">
        <v>643</v>
      </c>
      <c r="B36" s="224">
        <v>100</v>
      </c>
      <c r="C36" s="227">
        <v>14.811737864187316</v>
      </c>
      <c r="D36" s="227">
        <v>11.621528647415021</v>
      </c>
      <c r="E36" s="227">
        <v>2.4500950965380248</v>
      </c>
      <c r="F36" s="218">
        <v>0.74011412023427126</v>
      </c>
      <c r="G36" s="218">
        <v>85.187046458303257</v>
      </c>
    </row>
    <row r="37" spans="1:7" s="211" customFormat="1" ht="11.1" customHeight="1" x14ac:dyDescent="0.2">
      <c r="A37" s="216" t="s">
        <v>644</v>
      </c>
      <c r="B37" s="224">
        <v>100</v>
      </c>
      <c r="C37" s="227">
        <v>14.379601926550681</v>
      </c>
      <c r="D37" s="227">
        <v>11.37870683576298</v>
      </c>
      <c r="E37" s="227">
        <v>1.6644651391275407</v>
      </c>
      <c r="F37" s="218">
        <v>1.3364299516601548</v>
      </c>
      <c r="G37" s="218">
        <v>85.623485622189037</v>
      </c>
    </row>
    <row r="38" spans="1:7" s="211" customFormat="1" ht="11.1" customHeight="1" x14ac:dyDescent="0.2">
      <c r="A38" s="216" t="s">
        <v>645</v>
      </c>
      <c r="B38" s="224">
        <v>100</v>
      </c>
      <c r="C38" s="227">
        <v>13.6206206402577</v>
      </c>
      <c r="D38" s="227">
        <v>10.496851108566883</v>
      </c>
      <c r="E38" s="227">
        <v>1.9860085796977538</v>
      </c>
      <c r="F38" s="218">
        <v>1.1377609519930605</v>
      </c>
      <c r="G38" s="218">
        <v>86.377068457241208</v>
      </c>
    </row>
    <row r="39" spans="1:7" s="211" customFormat="1" ht="11.1" customHeight="1" x14ac:dyDescent="0.2">
      <c r="A39" s="51">
        <v>2020</v>
      </c>
      <c r="B39" s="224">
        <v>100</v>
      </c>
      <c r="C39" s="227">
        <v>14.198854724011708</v>
      </c>
      <c r="D39" s="227">
        <v>11.46430235795898</v>
      </c>
      <c r="E39" s="227">
        <v>2.2067828579835123</v>
      </c>
      <c r="F39" s="218">
        <v>0.52776950806921563</v>
      </c>
      <c r="G39" s="218">
        <v>85.801730866928622</v>
      </c>
    </row>
    <row r="40" spans="1:7" s="211" customFormat="1" ht="11.1" customHeight="1" x14ac:dyDescent="0.2">
      <c r="A40" s="51">
        <v>2021</v>
      </c>
      <c r="B40" s="224">
        <v>100</v>
      </c>
      <c r="C40" s="227">
        <v>14.785574187579972</v>
      </c>
      <c r="D40" s="227">
        <v>11.954088411788515</v>
      </c>
      <c r="E40" s="227">
        <v>2.4159434947026099</v>
      </c>
      <c r="F40" s="218">
        <v>0.41554228108884889</v>
      </c>
      <c r="G40" s="218">
        <v>85.215158945150463</v>
      </c>
    </row>
    <row r="41" spans="1:7" s="211" customFormat="1" ht="11.1" customHeight="1" x14ac:dyDescent="0.2">
      <c r="A41" s="51">
        <v>2022</v>
      </c>
      <c r="B41" s="224">
        <v>100</v>
      </c>
      <c r="C41" s="227">
        <v>13.984776135721081</v>
      </c>
      <c r="D41" s="227">
        <v>10.74364020004737</v>
      </c>
      <c r="E41" s="227">
        <v>2.1055861315417945</v>
      </c>
      <c r="F41" s="218">
        <v>1.1318951821754151</v>
      </c>
      <c r="G41" s="218">
        <v>86.015223864278923</v>
      </c>
    </row>
    <row r="42" spans="1:7" s="211" customFormat="1" ht="11.1" customHeight="1" x14ac:dyDescent="0.2">
      <c r="A42" s="51">
        <v>2023</v>
      </c>
      <c r="B42" s="224">
        <v>100</v>
      </c>
      <c r="C42" s="227">
        <v>13.935094709612731</v>
      </c>
      <c r="D42" s="227">
        <v>11.048970212682081</v>
      </c>
      <c r="E42" s="227">
        <v>2.1520306662852837</v>
      </c>
      <c r="F42" s="218">
        <v>0.7334876654356105</v>
      </c>
      <c r="G42" s="218">
        <v>86.064905290387273</v>
      </c>
    </row>
    <row r="43" spans="1:7" s="211" customFormat="1" ht="11.1" customHeight="1" x14ac:dyDescent="0.2">
      <c r="A43" s="48"/>
      <c r="B43" s="224"/>
      <c r="C43" s="227"/>
      <c r="D43" s="227"/>
      <c r="E43" s="227"/>
      <c r="F43" s="218"/>
      <c r="G43" s="218"/>
    </row>
    <row r="44" spans="1:7" s="211" customFormat="1" ht="11.25" customHeight="1" x14ac:dyDescent="0.2">
      <c r="A44" s="219" t="s">
        <v>95</v>
      </c>
      <c r="B44" s="206"/>
      <c r="C44" s="209"/>
      <c r="D44" s="209"/>
      <c r="E44" s="209"/>
      <c r="F44" s="209"/>
      <c r="G44" s="209"/>
    </row>
    <row r="45" spans="1:7" s="211" customFormat="1" ht="11.1" customHeight="1" x14ac:dyDescent="0.2">
      <c r="A45" s="149"/>
      <c r="B45" s="218"/>
      <c r="C45" s="218"/>
      <c r="D45" s="218"/>
      <c r="E45" s="218"/>
      <c r="F45" s="218"/>
      <c r="G45" s="218"/>
    </row>
    <row r="46" spans="1:7" s="211" customFormat="1" ht="11.25" customHeight="1" x14ac:dyDescent="0.2">
      <c r="A46" s="216">
        <v>1990</v>
      </c>
      <c r="B46" s="227">
        <v>100</v>
      </c>
      <c r="C46" s="227">
        <v>100</v>
      </c>
      <c r="D46" s="227">
        <v>100</v>
      </c>
      <c r="E46" s="227">
        <v>100</v>
      </c>
      <c r="F46" s="239">
        <v>100</v>
      </c>
      <c r="G46" s="239">
        <v>100</v>
      </c>
    </row>
    <row r="47" spans="1:7" s="211" customFormat="1" ht="11.25" customHeight="1" x14ac:dyDescent="0.2">
      <c r="A47" s="216">
        <v>2000</v>
      </c>
      <c r="B47" s="227">
        <v>42.917449292910909</v>
      </c>
      <c r="C47" s="227">
        <v>24.268160359290867</v>
      </c>
      <c r="D47" s="227">
        <v>43.026227466255612</v>
      </c>
      <c r="E47" s="227">
        <v>20.420320600284356</v>
      </c>
      <c r="F47" s="218">
        <v>0.83033093492215249</v>
      </c>
      <c r="G47" s="218">
        <v>48.75952081410864</v>
      </c>
    </row>
    <row r="48" spans="1:7" s="211" customFormat="1" ht="11.25" customHeight="1" x14ac:dyDescent="0.2">
      <c r="A48" s="216">
        <v>2005</v>
      </c>
      <c r="B48" s="227">
        <v>40.750219331951683</v>
      </c>
      <c r="C48" s="227">
        <v>26.915432966313517</v>
      </c>
      <c r="D48" s="227">
        <v>84.56353974787983</v>
      </c>
      <c r="E48" s="227">
        <v>6.5306945565420129</v>
      </c>
      <c r="F48" s="218">
        <v>3.8257461804385979</v>
      </c>
      <c r="G48" s="218">
        <v>45.084100999838981</v>
      </c>
    </row>
    <row r="49" spans="1:7" s="211" customFormat="1" ht="11.25" customHeight="1" x14ac:dyDescent="0.2">
      <c r="A49" s="216">
        <v>2010</v>
      </c>
      <c r="B49" s="227">
        <v>39.193110984030952</v>
      </c>
      <c r="C49" s="227">
        <v>22.819233014901712</v>
      </c>
      <c r="D49" s="227">
        <v>74.843588472872256</v>
      </c>
      <c r="E49" s="227">
        <v>4.9280796176992459</v>
      </c>
      <c r="F49" s="218">
        <v>3.1918083516515559</v>
      </c>
      <c r="G49" s="218">
        <v>44.492084904518016</v>
      </c>
    </row>
    <row r="50" spans="1:7" s="211" customFormat="1" ht="11.25" customHeight="1" x14ac:dyDescent="0.2">
      <c r="A50" s="216" t="s">
        <v>641</v>
      </c>
      <c r="B50" s="227">
        <v>36.128335231624661</v>
      </c>
      <c r="C50" s="227">
        <v>20.198696157637546</v>
      </c>
      <c r="D50" s="227">
        <v>62.607544766599489</v>
      </c>
      <c r="E50" s="227">
        <v>4.4449338209693234</v>
      </c>
      <c r="F50" s="218">
        <v>10.772775361829593</v>
      </c>
      <c r="G50" s="218">
        <v>41.283542945702848</v>
      </c>
    </row>
    <row r="51" spans="1:7" s="211" customFormat="1" ht="11.25" customHeight="1" x14ac:dyDescent="0.2">
      <c r="A51" s="216" t="s">
        <v>642</v>
      </c>
      <c r="B51" s="227">
        <v>37.425954113001524</v>
      </c>
      <c r="C51" s="227">
        <v>22.723152562666023</v>
      </c>
      <c r="D51" s="227">
        <v>68.310738898246328</v>
      </c>
      <c r="E51" s="227">
        <v>5.1499568159482099</v>
      </c>
      <c r="F51" s="218">
        <v>16.180791739480711</v>
      </c>
      <c r="G51" s="218">
        <v>42.184128207141782</v>
      </c>
    </row>
    <row r="52" spans="1:7" s="211" customFormat="1" ht="11.25" customHeight="1" x14ac:dyDescent="0.2">
      <c r="A52" s="216" t="s">
        <v>643</v>
      </c>
      <c r="B52" s="227">
        <v>37.786284916006672</v>
      </c>
      <c r="C52" s="227">
        <v>22.973233544137763</v>
      </c>
      <c r="D52" s="227">
        <v>69.682813536906224</v>
      </c>
      <c r="E52" s="227">
        <v>6.0377160170699531</v>
      </c>
      <c r="F52" s="218">
        <v>10.253644340347217</v>
      </c>
      <c r="G52" s="218">
        <v>42.580138458237684</v>
      </c>
    </row>
    <row r="53" spans="1:7" s="211" customFormat="1" ht="11.25" customHeight="1" x14ac:dyDescent="0.2">
      <c r="A53" s="216" t="s">
        <v>644</v>
      </c>
      <c r="B53" s="227">
        <v>38.417201952841097</v>
      </c>
      <c r="C53" s="227">
        <v>22.593497546351724</v>
      </c>
      <c r="D53" s="227">
        <v>69.114891486690709</v>
      </c>
      <c r="E53" s="227">
        <v>4.1553378005964481</v>
      </c>
      <c r="F53" s="218">
        <v>18.756043210468405</v>
      </c>
      <c r="G53" s="218">
        <v>43.53812670466656</v>
      </c>
    </row>
    <row r="54" spans="1:7" s="211" customFormat="1" ht="11.25" customHeight="1" x14ac:dyDescent="0.2">
      <c r="A54" s="216" t="s">
        <v>645</v>
      </c>
      <c r="B54" s="227">
        <v>37.83161328249129</v>
      </c>
      <c r="C54" s="227">
        <v>21.090842417990661</v>
      </c>
      <c r="D54" s="227">
        <v>62.834503265754861</v>
      </c>
      <c r="E54" s="227">
        <v>4.8862218149420329</v>
      </c>
      <c r="F54" s="218">
        <v>15.685391895043502</v>
      </c>
      <c r="G54" s="218">
        <v>43.249322415727001</v>
      </c>
    </row>
    <row r="55" spans="1:7" s="211" customFormat="1" ht="11.25" customHeight="1" x14ac:dyDescent="0.2">
      <c r="A55" s="51">
        <v>2020</v>
      </c>
      <c r="B55" s="227">
        <v>36.298368442520442</v>
      </c>
      <c r="C55" s="227">
        <v>21.079713369555488</v>
      </c>
      <c r="D55" s="227">
        <v>65.796249167118589</v>
      </c>
      <c r="E55" s="227">
        <v>5.2055427286662272</v>
      </c>
      <c r="F55" s="218">
        <v>6.9986472140386473</v>
      </c>
      <c r="G55" s="218">
        <v>41.223766278576619</v>
      </c>
    </row>
    <row r="56" spans="1:7" s="211" customFormat="1" ht="11.25" customHeight="1" x14ac:dyDescent="0.2">
      <c r="A56" s="51">
        <v>2021</v>
      </c>
      <c r="B56" s="227">
        <v>37.651640226854148</v>
      </c>
      <c r="C56" s="227">
        <v>22.769126813067576</v>
      </c>
      <c r="D56" s="227">
        <v>71.165050877801917</v>
      </c>
      <c r="E56" s="227">
        <v>5.9113950296448641</v>
      </c>
      <c r="F56" s="218">
        <v>5.7158631481938187</v>
      </c>
      <c r="G56" s="218">
        <v>42.468338696073687</v>
      </c>
    </row>
    <row r="57" spans="1:7" s="211" customFormat="1" ht="11.25" customHeight="1" x14ac:dyDescent="0.2">
      <c r="A57" s="51">
        <v>2022</v>
      </c>
      <c r="B57" s="227">
        <v>35.948359962776607</v>
      </c>
      <c r="C57" s="227">
        <v>20.561693516341105</v>
      </c>
      <c r="D57" s="227">
        <v>61.065643470577072</v>
      </c>
      <c r="E57" s="227">
        <v>4.9189386110206144</v>
      </c>
      <c r="F57" s="218">
        <v>14.865105493864075</v>
      </c>
      <c r="G57" s="218">
        <v>40.92784890098757</v>
      </c>
    </row>
    <row r="58" spans="1:7" s="211" customFormat="1" ht="11.25" customHeight="1" x14ac:dyDescent="0.2">
      <c r="A58" s="51">
        <v>2023</v>
      </c>
      <c r="B58" s="227">
        <v>33.919237911072756</v>
      </c>
      <c r="C58" s="227">
        <v>19.332156035080029</v>
      </c>
      <c r="D58" s="227">
        <v>59.256267101160851</v>
      </c>
      <c r="E58" s="227">
        <v>4.7436632495621849</v>
      </c>
      <c r="F58" s="218">
        <v>9.0891151084896755</v>
      </c>
      <c r="G58" s="218">
        <v>38.63996238346882</v>
      </c>
    </row>
    <row r="59" spans="1:7" s="211" customFormat="1" ht="11.1" customHeight="1" x14ac:dyDescent="0.2">
      <c r="A59" s="149"/>
      <c r="B59" s="218"/>
      <c r="C59" s="218"/>
      <c r="D59" s="218"/>
      <c r="E59" s="218"/>
      <c r="F59" s="218"/>
      <c r="G59" s="218"/>
    </row>
    <row r="60" spans="1:7" s="211" customFormat="1" ht="11.25" customHeight="1" x14ac:dyDescent="0.2">
      <c r="A60" s="219" t="s">
        <v>96</v>
      </c>
      <c r="B60" s="206"/>
      <c r="C60" s="209"/>
      <c r="D60" s="209"/>
      <c r="E60" s="209"/>
      <c r="F60" s="209"/>
      <c r="G60" s="209"/>
    </row>
    <row r="61" spans="1:7" s="211" customFormat="1" ht="11.1" customHeight="1" x14ac:dyDescent="0.2">
      <c r="A61" s="149"/>
      <c r="B61" s="218"/>
      <c r="C61" s="218"/>
      <c r="D61" s="218"/>
      <c r="E61" s="218"/>
      <c r="F61" s="218"/>
      <c r="G61" s="218"/>
    </row>
    <row r="62" spans="1:7" s="211" customFormat="1" ht="11.25" customHeight="1" x14ac:dyDescent="0.2">
      <c r="A62" s="216">
        <v>1990</v>
      </c>
      <c r="B62" s="825" t="s">
        <v>107</v>
      </c>
      <c r="C62" s="825" t="s">
        <v>106</v>
      </c>
      <c r="D62" s="825" t="s">
        <v>108</v>
      </c>
      <c r="E62" s="825" t="s">
        <v>192</v>
      </c>
      <c r="F62" s="825" t="s">
        <v>192</v>
      </c>
      <c r="G62" s="825" t="s">
        <v>192</v>
      </c>
    </row>
    <row r="63" spans="1:7" s="211" customFormat="1" ht="11.25" customHeight="1" x14ac:dyDescent="0.2">
      <c r="A63" s="216">
        <v>2000</v>
      </c>
      <c r="B63" s="845">
        <v>-3.047874109432712</v>
      </c>
      <c r="C63" s="845">
        <v>-7.7925056291508952</v>
      </c>
      <c r="D63" s="845">
        <v>-0.74374578779222134</v>
      </c>
      <c r="E63" s="845">
        <v>-13.649851294420884</v>
      </c>
      <c r="F63" s="845">
        <v>126.46640800238146</v>
      </c>
      <c r="G63" s="845">
        <v>-2.2607330469885483</v>
      </c>
    </row>
    <row r="64" spans="1:7" s="211" customFormat="1" ht="11.25" customHeight="1" x14ac:dyDescent="0.2">
      <c r="A64" s="216">
        <v>2005</v>
      </c>
      <c r="B64" s="845">
        <v>-3.0679935128916327</v>
      </c>
      <c r="C64" s="845">
        <v>2.508649655637555</v>
      </c>
      <c r="D64" s="845">
        <v>1.7542743322048011</v>
      </c>
      <c r="E64" s="845">
        <v>4.0501268441713449</v>
      </c>
      <c r="F64" s="845">
        <v>37.108962713844818</v>
      </c>
      <c r="G64" s="845">
        <v>-4.0442543692834647</v>
      </c>
    </row>
    <row r="65" spans="1:7" s="211" customFormat="1" ht="11.25" customHeight="1" x14ac:dyDescent="0.2">
      <c r="A65" s="216">
        <v>2010</v>
      </c>
      <c r="B65" s="845">
        <v>2.3204469253111881</v>
      </c>
      <c r="C65" s="845">
        <v>-7.1327580031569084</v>
      </c>
      <c r="D65" s="845">
        <v>-6.2737834295934931</v>
      </c>
      <c r="E65" s="845">
        <v>-7.9242998909252407</v>
      </c>
      <c r="F65" s="845">
        <v>-34.688967692714527</v>
      </c>
      <c r="G65" s="845">
        <v>4.0789286385831929</v>
      </c>
    </row>
    <row r="66" spans="1:7" s="211" customFormat="1" ht="11.25" customHeight="1" x14ac:dyDescent="0.2">
      <c r="A66" s="216" t="s">
        <v>641</v>
      </c>
      <c r="B66" s="845">
        <v>0.44596471281018163</v>
      </c>
      <c r="C66" s="845">
        <v>-0.68043599178905068</v>
      </c>
      <c r="D66" s="845">
        <v>6.5048282934567005</v>
      </c>
      <c r="E66" s="845">
        <v>-16.606562063545411</v>
      </c>
      <c r="F66" s="845">
        <v>-32.109738044794092</v>
      </c>
      <c r="G66" s="845">
        <v>0.62666456373951385</v>
      </c>
    </row>
    <row r="67" spans="1:7" s="211" customFormat="1" ht="11.25" customHeight="1" x14ac:dyDescent="0.2">
      <c r="A67" s="216" t="s">
        <v>642</v>
      </c>
      <c r="B67" s="845">
        <v>3.5916929829664532</v>
      </c>
      <c r="C67" s="845">
        <v>12.498115647300983</v>
      </c>
      <c r="D67" s="845">
        <v>9.1094358561868294</v>
      </c>
      <c r="E67" s="845">
        <v>15.861270906956696</v>
      </c>
      <c r="F67" s="845">
        <v>50.20077181608147</v>
      </c>
      <c r="G67" s="845">
        <v>2.1814631138209499</v>
      </c>
    </row>
    <row r="68" spans="1:7" s="211" customFormat="1" ht="11.25" customHeight="1" x14ac:dyDescent="0.2">
      <c r="A68" s="216" t="s">
        <v>643</v>
      </c>
      <c r="B68" s="845">
        <v>0.96278321166425618</v>
      </c>
      <c r="C68" s="845">
        <v>1.1005558352084472</v>
      </c>
      <c r="D68" s="845">
        <v>2.0085782422932232</v>
      </c>
      <c r="E68" s="845">
        <v>17.238187286785809</v>
      </c>
      <c r="F68" s="845">
        <v>-36.6307625397057</v>
      </c>
      <c r="G68" s="845">
        <v>0.93876599547421302</v>
      </c>
    </row>
    <row r="69" spans="1:7" s="211" customFormat="1" ht="11.25" customHeight="1" x14ac:dyDescent="0.2">
      <c r="A69" s="216" t="s">
        <v>644</v>
      </c>
      <c r="B69" s="845">
        <v>1.6696985116077443</v>
      </c>
      <c r="C69" s="845">
        <v>-1.6529497123531331</v>
      </c>
      <c r="D69" s="845">
        <v>-0.81501021756925696</v>
      </c>
      <c r="E69" s="845">
        <v>-31.176991616558432</v>
      </c>
      <c r="F69" s="845">
        <v>82.920750787746513</v>
      </c>
      <c r="G69" s="845">
        <v>2.2498476546018398</v>
      </c>
    </row>
    <row r="70" spans="1:7" s="211" customFormat="1" ht="11.25" customHeight="1" x14ac:dyDescent="0.2">
      <c r="A70" s="216" t="s">
        <v>645</v>
      </c>
      <c r="B70" s="845">
        <v>-1.5242876643349661</v>
      </c>
      <c r="C70" s="845">
        <v>-6.6508300685995598</v>
      </c>
      <c r="D70" s="845">
        <v>-9.086881402606636</v>
      </c>
      <c r="E70" s="845">
        <v>17.589039674239618</v>
      </c>
      <c r="F70" s="845">
        <v>-16.371530396726026</v>
      </c>
      <c r="G70" s="845">
        <v>-0.66333650710010628</v>
      </c>
    </row>
    <row r="71" spans="1:7" s="211" customFormat="1" ht="11.25" customHeight="1" x14ac:dyDescent="0.2">
      <c r="A71" s="51">
        <v>2020</v>
      </c>
      <c r="B71" s="845">
        <v>-4.1230177799135106</v>
      </c>
      <c r="C71" s="845">
        <v>-5.2767206802897704E-2</v>
      </c>
      <c r="D71" s="845">
        <v>4.7135661896413836</v>
      </c>
      <c r="E71" s="845">
        <v>6.5351293047669827</v>
      </c>
      <c r="F71" s="845">
        <v>-55.525853077646651</v>
      </c>
      <c r="G71" s="845">
        <v>-4.7616320892687014</v>
      </c>
    </row>
    <row r="72" spans="1:7" s="211" customFormat="1" ht="11.25" customHeight="1" x14ac:dyDescent="0.2">
      <c r="A72" s="51">
        <v>2021</v>
      </c>
      <c r="B72" s="845">
        <v>3.7281890134446485</v>
      </c>
      <c r="C72" s="845">
        <v>8.0144042468434691</v>
      </c>
      <c r="D72" s="845">
        <v>8.1597382504994869</v>
      </c>
      <c r="E72" s="845">
        <v>13.55962937527346</v>
      </c>
      <c r="F72" s="845">
        <v>-18.329028833910655</v>
      </c>
      <c r="G72" s="845">
        <v>3.0190652864822169</v>
      </c>
    </row>
    <row r="73" spans="1:7" s="211" customFormat="1" ht="11.25" customHeight="1" x14ac:dyDescent="0.2">
      <c r="A73" s="51">
        <v>2022</v>
      </c>
      <c r="B73" s="845">
        <v>-4.5237876857824375</v>
      </c>
      <c r="C73" s="845">
        <v>-9.6948526610146075</v>
      </c>
      <c r="D73" s="845">
        <v>-14.191526996259199</v>
      </c>
      <c r="E73" s="845">
        <v>-16.788869863157714</v>
      </c>
      <c r="F73" s="845">
        <v>160.0675542513884</v>
      </c>
      <c r="G73" s="845">
        <v>-3.6273841699122897</v>
      </c>
    </row>
    <row r="74" spans="1:7" s="211" customFormat="1" ht="11.25" customHeight="1" x14ac:dyDescent="0.2">
      <c r="A74" s="51">
        <v>2023</v>
      </c>
      <c r="B74" s="845">
        <v>-5.6445469384554485</v>
      </c>
      <c r="C74" s="845">
        <v>-5.9797481189179109</v>
      </c>
      <c r="D74" s="845">
        <v>-2.9630022162756973</v>
      </c>
      <c r="E74" s="845">
        <v>-3.5632760503604288</v>
      </c>
      <c r="F74" s="845">
        <v>-38.856033600021043</v>
      </c>
      <c r="G74" s="845">
        <v>-5.5900482897442174</v>
      </c>
    </row>
    <row r="75" spans="1:7" s="211" customFormat="1" ht="12" customHeight="1" x14ac:dyDescent="0.2">
      <c r="A75" s="210"/>
    </row>
    <row r="76" spans="1:7" s="211" customFormat="1" ht="12.75" customHeight="1" x14ac:dyDescent="0.2">
      <c r="A76" s="211" t="s">
        <v>137</v>
      </c>
    </row>
    <row r="77" spans="1:7" s="211" customFormat="1" ht="11.25" customHeight="1" x14ac:dyDescent="0.2">
      <c r="A77" s="1158" t="s">
        <v>646</v>
      </c>
      <c r="B77" s="1093"/>
      <c r="C77" s="1093"/>
      <c r="D77" s="1093"/>
      <c r="E77" s="1093"/>
      <c r="F77" s="1093"/>
      <c r="G77" s="1093"/>
    </row>
    <row r="78" spans="1:7" s="211" customFormat="1" ht="11.25" customHeight="1" x14ac:dyDescent="0.2">
      <c r="A78" s="1093"/>
      <c r="B78" s="1093"/>
      <c r="C78" s="1093"/>
      <c r="D78" s="1093"/>
      <c r="E78" s="1093"/>
      <c r="F78" s="1093"/>
      <c r="G78" s="1093"/>
    </row>
    <row r="79" spans="1:7" s="211" customFormat="1" ht="11.25" customHeight="1" x14ac:dyDescent="0.2">
      <c r="A79" s="210"/>
    </row>
    <row r="80" spans="1:7" s="211" customFormat="1" ht="11.25" customHeight="1" x14ac:dyDescent="0.2">
      <c r="A80" s="210"/>
    </row>
    <row r="81" spans="1:1" s="211" customFormat="1" ht="11.25" customHeight="1" x14ac:dyDescent="0.2">
      <c r="A81" s="210"/>
    </row>
    <row r="82" spans="1:1" s="211" customFormat="1" ht="11.25" customHeight="1" x14ac:dyDescent="0.2">
      <c r="A82" s="210"/>
    </row>
    <row r="83" spans="1:1" s="211" customFormat="1" ht="11.25" customHeight="1" x14ac:dyDescent="0.2">
      <c r="A83" s="210"/>
    </row>
    <row r="84" spans="1:1" s="211" customFormat="1" ht="11.25" customHeight="1" x14ac:dyDescent="0.2">
      <c r="A84" s="210"/>
    </row>
    <row r="85" spans="1:1" s="211" customFormat="1" ht="11.25" customHeight="1" x14ac:dyDescent="0.2">
      <c r="A85" s="210"/>
    </row>
    <row r="86" spans="1:1" s="211" customFormat="1" ht="11.25" customHeight="1" x14ac:dyDescent="0.2">
      <c r="A86" s="210"/>
    </row>
    <row r="87" spans="1:1" s="211" customFormat="1" ht="11.25" customHeight="1" x14ac:dyDescent="0.2">
      <c r="A87" s="210"/>
    </row>
    <row r="88" spans="1:1" s="211" customFormat="1" ht="11.25" customHeight="1" x14ac:dyDescent="0.2">
      <c r="A88" s="210"/>
    </row>
    <row r="89" spans="1:1" s="211" customFormat="1" ht="11.25" customHeight="1" x14ac:dyDescent="0.2">
      <c r="A89" s="210"/>
    </row>
    <row r="90" spans="1:1" s="211" customFormat="1" ht="11.25" customHeight="1" x14ac:dyDescent="0.2">
      <c r="A90" s="210"/>
    </row>
    <row r="91" spans="1:1" s="211" customFormat="1" ht="11.25" customHeight="1" x14ac:dyDescent="0.2">
      <c r="A91" s="210"/>
    </row>
    <row r="92" spans="1:1" s="211" customFormat="1" ht="11.25" customHeight="1" x14ac:dyDescent="0.2">
      <c r="A92" s="240"/>
    </row>
    <row r="93" spans="1:1" s="211" customFormat="1" ht="11.25" customHeight="1" x14ac:dyDescent="0.2">
      <c r="A93" s="210"/>
    </row>
    <row r="94" spans="1:1" s="211" customFormat="1" ht="11.25" customHeight="1" x14ac:dyDescent="0.2">
      <c r="A94" s="210"/>
    </row>
    <row r="95" spans="1:1" s="211" customFormat="1" ht="11.25" customHeight="1" x14ac:dyDescent="0.2">
      <c r="A95" s="210"/>
    </row>
    <row r="96" spans="1:1" s="211" customFormat="1" ht="11.25" customHeight="1" x14ac:dyDescent="0.2">
      <c r="A96" s="240"/>
    </row>
    <row r="97" spans="1:1" s="211" customFormat="1" ht="11.25" customHeight="1" x14ac:dyDescent="0.2">
      <c r="A97" s="210"/>
    </row>
    <row r="98" spans="1:1" s="211" customFormat="1" ht="11.25" customHeight="1" x14ac:dyDescent="0.2">
      <c r="A98" s="210"/>
    </row>
    <row r="99" spans="1:1" s="211" customFormat="1" ht="11.25" customHeight="1" x14ac:dyDescent="0.2">
      <c r="A99" s="210"/>
    </row>
    <row r="100" spans="1:1" s="211" customFormat="1" ht="11.25" customHeight="1" x14ac:dyDescent="0.2">
      <c r="A100" s="210"/>
    </row>
    <row r="101" spans="1:1" s="211" customFormat="1" ht="11.25" customHeight="1" x14ac:dyDescent="0.2">
      <c r="A101" s="210"/>
    </row>
    <row r="102" spans="1:1" s="211" customFormat="1" ht="11.25" customHeight="1" x14ac:dyDescent="0.2">
      <c r="A102" s="210"/>
    </row>
    <row r="103" spans="1:1" s="211" customFormat="1" ht="11.25" customHeight="1" x14ac:dyDescent="0.2">
      <c r="A103" s="210"/>
    </row>
    <row r="104" spans="1:1" s="211" customFormat="1" ht="11.25" customHeight="1" x14ac:dyDescent="0.2">
      <c r="A104" s="210"/>
    </row>
    <row r="105" spans="1:1" s="211" customFormat="1" ht="11.25" customHeight="1" x14ac:dyDescent="0.2">
      <c r="A105" s="210"/>
    </row>
    <row r="106" spans="1:1" s="211" customFormat="1" ht="11.25" customHeight="1" x14ac:dyDescent="0.2">
      <c r="A106" s="210"/>
    </row>
    <row r="107" spans="1:1" s="211" customFormat="1" ht="11.25" customHeight="1" x14ac:dyDescent="0.2">
      <c r="A107" s="210"/>
    </row>
    <row r="108" spans="1:1" s="211" customFormat="1" ht="11.25" customHeight="1" x14ac:dyDescent="0.2">
      <c r="A108" s="210"/>
    </row>
    <row r="109" spans="1:1" s="211" customFormat="1" ht="11.25" customHeight="1" x14ac:dyDescent="0.2">
      <c r="A109" s="210"/>
    </row>
    <row r="110" spans="1:1" s="211" customFormat="1" ht="11.25" customHeight="1" x14ac:dyDescent="0.2">
      <c r="A110" s="210"/>
    </row>
    <row r="111" spans="1:1" s="211" customFormat="1" ht="11.25" customHeight="1" x14ac:dyDescent="0.2">
      <c r="A111" s="210"/>
    </row>
    <row r="112" spans="1:1" s="211" customFormat="1" ht="11.25" customHeight="1" x14ac:dyDescent="0.2">
      <c r="A112" s="210"/>
    </row>
    <row r="113" spans="1:1" s="211" customFormat="1" ht="11.25" customHeight="1" x14ac:dyDescent="0.2">
      <c r="A113" s="210"/>
    </row>
    <row r="114" spans="1:1" s="211" customFormat="1" ht="11.25" customHeight="1" x14ac:dyDescent="0.2">
      <c r="A114" s="210"/>
    </row>
    <row r="115" spans="1:1" s="211" customFormat="1" ht="11.25" customHeight="1" x14ac:dyDescent="0.2">
      <c r="A115" s="210"/>
    </row>
    <row r="116" spans="1:1" s="211" customFormat="1" ht="11.25" customHeight="1" x14ac:dyDescent="0.2">
      <c r="A116" s="210"/>
    </row>
    <row r="117" spans="1:1" s="211" customFormat="1" ht="11.25" customHeight="1" x14ac:dyDescent="0.2">
      <c r="A117" s="210"/>
    </row>
    <row r="118" spans="1:1" s="211" customFormat="1" ht="11.25" customHeight="1" x14ac:dyDescent="0.2">
      <c r="A118" s="210"/>
    </row>
    <row r="119" spans="1:1" s="211" customFormat="1" ht="11.25" customHeight="1" x14ac:dyDescent="0.2">
      <c r="A119" s="210"/>
    </row>
    <row r="120" spans="1:1" s="211" customFormat="1" ht="11.25" customHeight="1" x14ac:dyDescent="0.2">
      <c r="A120" s="210"/>
    </row>
    <row r="121" spans="1:1" s="211" customFormat="1" ht="11.25" customHeight="1" x14ac:dyDescent="0.2">
      <c r="A121" s="210"/>
    </row>
    <row r="122" spans="1:1" s="211" customFormat="1" ht="11.25" customHeight="1" x14ac:dyDescent="0.2">
      <c r="A122" s="210"/>
    </row>
    <row r="123" spans="1:1" s="211" customFormat="1" ht="11.25" customHeight="1" x14ac:dyDescent="0.2">
      <c r="A123" s="210"/>
    </row>
    <row r="124" spans="1:1" s="211" customFormat="1" ht="11.25" customHeight="1" x14ac:dyDescent="0.2">
      <c r="A124" s="210"/>
    </row>
    <row r="125" spans="1:1" s="211" customFormat="1" ht="11.25" customHeight="1" x14ac:dyDescent="0.2">
      <c r="A125" s="210"/>
    </row>
    <row r="126" spans="1:1" s="211" customFormat="1" ht="11.25" customHeight="1" x14ac:dyDescent="0.2">
      <c r="A126" s="210"/>
    </row>
    <row r="127" spans="1:1" s="211" customFormat="1" ht="11.25" customHeight="1" x14ac:dyDescent="0.2">
      <c r="A127" s="210"/>
    </row>
    <row r="128" spans="1:1" s="211" customFormat="1" ht="11.25" customHeight="1" x14ac:dyDescent="0.2">
      <c r="A128" s="210"/>
    </row>
    <row r="129" spans="1:1" s="211" customFormat="1" ht="11.25" customHeight="1" x14ac:dyDescent="0.2">
      <c r="A129" s="210"/>
    </row>
    <row r="130" spans="1:1" s="211" customFormat="1" ht="11.25" customHeight="1" x14ac:dyDescent="0.2">
      <c r="A130" s="210"/>
    </row>
    <row r="131" spans="1:1" s="211" customFormat="1" ht="11.25" customHeight="1" x14ac:dyDescent="0.2">
      <c r="A131" s="210"/>
    </row>
    <row r="132" spans="1:1" s="211" customFormat="1" ht="11.25" customHeight="1" x14ac:dyDescent="0.2">
      <c r="A132" s="210"/>
    </row>
    <row r="133" spans="1:1" s="211" customFormat="1" ht="11.25" customHeight="1" x14ac:dyDescent="0.2">
      <c r="A133" s="210"/>
    </row>
    <row r="134" spans="1:1" s="211" customFormat="1" ht="11.25" customHeight="1" x14ac:dyDescent="0.2">
      <c r="A134" s="210"/>
    </row>
    <row r="135" spans="1:1" s="211" customFormat="1" ht="11.25" customHeight="1" x14ac:dyDescent="0.2">
      <c r="A135" s="210"/>
    </row>
    <row r="136" spans="1:1" s="211" customFormat="1" ht="11.25" customHeight="1" x14ac:dyDescent="0.2">
      <c r="A136" s="210"/>
    </row>
    <row r="137" spans="1:1" s="211" customFormat="1" ht="11.25" customHeight="1" x14ac:dyDescent="0.2">
      <c r="A137" s="210"/>
    </row>
    <row r="138" spans="1:1" s="211" customFormat="1" ht="11.25" customHeight="1" x14ac:dyDescent="0.2">
      <c r="A138" s="210"/>
    </row>
    <row r="139" spans="1:1" s="211" customFormat="1" ht="11.25" customHeight="1" x14ac:dyDescent="0.2">
      <c r="A139" s="210"/>
    </row>
    <row r="140" spans="1:1" s="211" customFormat="1" ht="11.25" customHeight="1" x14ac:dyDescent="0.2">
      <c r="A140" s="210"/>
    </row>
    <row r="141" spans="1:1" s="211" customFormat="1" ht="11.25" customHeight="1" x14ac:dyDescent="0.2">
      <c r="A141" s="210"/>
    </row>
    <row r="142" spans="1:1" s="211" customFormat="1" ht="11.25" customHeight="1" x14ac:dyDescent="0.2">
      <c r="A142" s="210"/>
    </row>
    <row r="143" spans="1:1" s="211" customFormat="1" ht="11.25" customHeight="1" x14ac:dyDescent="0.2">
      <c r="A143" s="210"/>
    </row>
    <row r="144" spans="1:1" s="211" customFormat="1" ht="11.25" customHeight="1" x14ac:dyDescent="0.2">
      <c r="A144" s="210"/>
    </row>
    <row r="145" spans="1:1" s="211" customFormat="1" ht="11.25" customHeight="1" x14ac:dyDescent="0.2">
      <c r="A145" s="210"/>
    </row>
    <row r="146" spans="1:1" s="211" customFormat="1" ht="11.25" customHeight="1" x14ac:dyDescent="0.2">
      <c r="A146" s="210"/>
    </row>
    <row r="147" spans="1:1" s="211" customFormat="1" ht="11.25" customHeight="1" x14ac:dyDescent="0.2">
      <c r="A147" s="210"/>
    </row>
    <row r="148" spans="1:1" s="211" customFormat="1" ht="11.25" customHeight="1" x14ac:dyDescent="0.2">
      <c r="A148" s="210"/>
    </row>
    <row r="149" spans="1:1" s="211" customFormat="1" ht="11.25" customHeight="1" x14ac:dyDescent="0.2">
      <c r="A149" s="210"/>
    </row>
    <row r="150" spans="1:1" s="211" customFormat="1" ht="11.25" customHeight="1" x14ac:dyDescent="0.2">
      <c r="A150" s="210"/>
    </row>
    <row r="151" spans="1:1" s="211" customFormat="1" ht="11.25" customHeight="1" x14ac:dyDescent="0.2">
      <c r="A151" s="210"/>
    </row>
    <row r="152" spans="1:1" s="211" customFormat="1" ht="11.25" customHeight="1" x14ac:dyDescent="0.2">
      <c r="A152" s="210"/>
    </row>
    <row r="153" spans="1:1" s="211" customFormat="1" ht="11.25" customHeight="1" x14ac:dyDescent="0.2">
      <c r="A153" s="210"/>
    </row>
    <row r="154" spans="1:1" s="211" customFormat="1" ht="11.25" customHeight="1" x14ac:dyDescent="0.2">
      <c r="A154" s="210"/>
    </row>
    <row r="155" spans="1:1" s="211" customFormat="1" ht="11.25" customHeight="1" x14ac:dyDescent="0.2">
      <c r="A155" s="210"/>
    </row>
    <row r="156" spans="1:1" s="211" customFormat="1" ht="11.25" customHeight="1" x14ac:dyDescent="0.2">
      <c r="A156" s="210"/>
    </row>
    <row r="157" spans="1:1" s="211" customFormat="1" ht="11.25" customHeight="1" x14ac:dyDescent="0.2">
      <c r="A157" s="210"/>
    </row>
    <row r="158" spans="1:1" s="211" customFormat="1" ht="11.25" customHeight="1" x14ac:dyDescent="0.2">
      <c r="A158" s="210"/>
    </row>
    <row r="159" spans="1:1" s="211" customFormat="1" ht="11.25" customHeight="1" x14ac:dyDescent="0.2">
      <c r="A159" s="210"/>
    </row>
    <row r="160" spans="1:1" s="211" customFormat="1" ht="11.25" customHeight="1" x14ac:dyDescent="0.2">
      <c r="A160" s="210"/>
    </row>
    <row r="161" spans="1:1" s="211" customFormat="1" ht="11.25" customHeight="1" x14ac:dyDescent="0.2">
      <c r="A161" s="210"/>
    </row>
    <row r="162" spans="1:1" s="211" customFormat="1" ht="11.25" customHeight="1" x14ac:dyDescent="0.2">
      <c r="A162" s="210"/>
    </row>
    <row r="163" spans="1:1" s="211" customFormat="1" ht="11.25" customHeight="1" x14ac:dyDescent="0.2">
      <c r="A163" s="210"/>
    </row>
    <row r="164" spans="1:1" s="211" customFormat="1" ht="11.25" customHeight="1" x14ac:dyDescent="0.2">
      <c r="A164" s="210"/>
    </row>
    <row r="165" spans="1:1" s="211" customFormat="1" ht="11.25" customHeight="1" x14ac:dyDescent="0.2">
      <c r="A165" s="210"/>
    </row>
    <row r="166" spans="1:1" s="211" customFormat="1" ht="11.25" customHeight="1" x14ac:dyDescent="0.2">
      <c r="A166" s="210"/>
    </row>
    <row r="167" spans="1:1" s="211" customFormat="1" ht="11.25" customHeight="1" x14ac:dyDescent="0.2">
      <c r="A167" s="210"/>
    </row>
    <row r="168" spans="1:1" s="211" customFormat="1" ht="11.25" customHeight="1" x14ac:dyDescent="0.2">
      <c r="A168" s="210"/>
    </row>
    <row r="169" spans="1:1" s="211" customFormat="1" ht="11.25" customHeight="1" x14ac:dyDescent="0.2">
      <c r="A169" s="210"/>
    </row>
    <row r="170" spans="1:1" s="211" customFormat="1" ht="11.25" customHeight="1" x14ac:dyDescent="0.2">
      <c r="A170" s="210"/>
    </row>
    <row r="171" spans="1:1" s="211" customFormat="1" ht="11.25" customHeight="1" x14ac:dyDescent="0.2">
      <c r="A171" s="210"/>
    </row>
    <row r="172" spans="1:1" s="211" customFormat="1" ht="11.25" customHeight="1" x14ac:dyDescent="0.2">
      <c r="A172" s="210"/>
    </row>
    <row r="173" spans="1:1" s="211" customFormat="1" ht="11.25" customHeight="1" x14ac:dyDescent="0.2">
      <c r="A173" s="210"/>
    </row>
    <row r="174" spans="1:1" s="211" customFormat="1" ht="11.25" customHeight="1" x14ac:dyDescent="0.2">
      <c r="A174" s="210"/>
    </row>
    <row r="175" spans="1:1" s="211" customFormat="1" ht="11.25" customHeight="1" x14ac:dyDescent="0.2">
      <c r="A175" s="210"/>
    </row>
    <row r="176" spans="1:1" s="211" customFormat="1" ht="11.25" customHeight="1" x14ac:dyDescent="0.2">
      <c r="A176" s="210"/>
    </row>
    <row r="177" spans="1:1" s="211" customFormat="1" ht="11.25" customHeight="1" x14ac:dyDescent="0.2">
      <c r="A177" s="210"/>
    </row>
    <row r="178" spans="1:1" s="211" customFormat="1" ht="11.25" customHeight="1" x14ac:dyDescent="0.2">
      <c r="A178" s="210"/>
    </row>
    <row r="179" spans="1:1" s="211" customFormat="1" ht="11.25" customHeight="1" x14ac:dyDescent="0.2">
      <c r="A179" s="210"/>
    </row>
    <row r="180" spans="1:1" s="211" customFormat="1" ht="11.25" customHeight="1" x14ac:dyDescent="0.2">
      <c r="A180" s="210"/>
    </row>
    <row r="181" spans="1:1" s="211" customFormat="1" ht="11.25" customHeight="1" x14ac:dyDescent="0.2">
      <c r="A181" s="210"/>
    </row>
    <row r="182" spans="1:1" s="211" customFormat="1" ht="11.25" customHeight="1" x14ac:dyDescent="0.2">
      <c r="A182" s="210"/>
    </row>
    <row r="183" spans="1:1" s="211" customFormat="1" ht="11.25" customHeight="1" x14ac:dyDescent="0.2">
      <c r="A183" s="210"/>
    </row>
    <row r="184" spans="1:1" s="211" customFormat="1" ht="11.25" customHeight="1" x14ac:dyDescent="0.2">
      <c r="A184" s="210"/>
    </row>
    <row r="185" spans="1:1" s="211" customFormat="1" ht="11.25" customHeight="1" x14ac:dyDescent="0.2">
      <c r="A185" s="210"/>
    </row>
    <row r="186" spans="1:1" s="211" customFormat="1" ht="11.25" customHeight="1" x14ac:dyDescent="0.2">
      <c r="A186" s="210"/>
    </row>
    <row r="187" spans="1:1" s="211" customFormat="1" ht="11.25" customHeight="1" x14ac:dyDescent="0.2">
      <c r="A187" s="210"/>
    </row>
    <row r="188" spans="1:1" s="211" customFormat="1" ht="11.25" customHeight="1" x14ac:dyDescent="0.2">
      <c r="A188" s="210"/>
    </row>
    <row r="189" spans="1:1" s="211" customFormat="1" ht="11.25" customHeight="1" x14ac:dyDescent="0.2">
      <c r="A189" s="210"/>
    </row>
    <row r="190" spans="1:1" s="211" customFormat="1" ht="11.25" customHeight="1" x14ac:dyDescent="0.2">
      <c r="A190" s="210"/>
    </row>
    <row r="191" spans="1:1" s="211" customFormat="1" ht="11.25" customHeight="1" x14ac:dyDescent="0.2">
      <c r="A191" s="210"/>
    </row>
    <row r="192" spans="1:1" s="211" customFormat="1" ht="11.25" customHeight="1" x14ac:dyDescent="0.2">
      <c r="A192" s="210"/>
    </row>
    <row r="193" spans="1:1" s="211" customFormat="1" ht="11.25" customHeight="1" x14ac:dyDescent="0.2">
      <c r="A193" s="210"/>
    </row>
    <row r="194" spans="1:1" s="211" customFormat="1" ht="11.25" customHeight="1" x14ac:dyDescent="0.2">
      <c r="A194" s="210"/>
    </row>
    <row r="195" spans="1:1" s="211" customFormat="1" ht="11.25" customHeight="1" x14ac:dyDescent="0.2">
      <c r="A195" s="210"/>
    </row>
    <row r="196" spans="1:1" s="211" customFormat="1" ht="11.25" customHeight="1" x14ac:dyDescent="0.2">
      <c r="A196" s="210"/>
    </row>
    <row r="197" spans="1:1" s="211" customFormat="1" ht="11.25" customHeight="1" x14ac:dyDescent="0.2">
      <c r="A197" s="210"/>
    </row>
    <row r="198" spans="1:1" s="211" customFormat="1" ht="11.25" customHeight="1" x14ac:dyDescent="0.2">
      <c r="A198" s="210"/>
    </row>
    <row r="199" spans="1:1" s="211" customFormat="1" ht="11.25" customHeight="1" x14ac:dyDescent="0.2">
      <c r="A199" s="210"/>
    </row>
    <row r="200" spans="1:1" s="211" customFormat="1" ht="11.25" customHeight="1" x14ac:dyDescent="0.2">
      <c r="A200" s="210"/>
    </row>
    <row r="201" spans="1:1" s="211" customFormat="1" ht="11.25" customHeight="1" x14ac:dyDescent="0.2">
      <c r="A201" s="210"/>
    </row>
    <row r="202" spans="1:1" s="211" customFormat="1" ht="11.25" customHeight="1" x14ac:dyDescent="0.2">
      <c r="A202" s="210"/>
    </row>
    <row r="203" spans="1:1" s="211" customFormat="1" ht="11.25" customHeight="1" x14ac:dyDescent="0.2">
      <c r="A203" s="210"/>
    </row>
    <row r="204" spans="1:1" s="211" customFormat="1" ht="11.25" customHeight="1" x14ac:dyDescent="0.2">
      <c r="A204" s="210"/>
    </row>
    <row r="205" spans="1:1" s="211" customFormat="1" ht="11.25" customHeight="1" x14ac:dyDescent="0.2">
      <c r="A205" s="210"/>
    </row>
    <row r="206" spans="1:1" s="211" customFormat="1" ht="11.25" customHeight="1" x14ac:dyDescent="0.2">
      <c r="A206" s="210"/>
    </row>
    <row r="207" spans="1:1" s="211" customFormat="1" ht="11.25" customHeight="1" x14ac:dyDescent="0.2">
      <c r="A207" s="210"/>
    </row>
    <row r="208" spans="1:1" s="211" customFormat="1" ht="11.25" customHeight="1" x14ac:dyDescent="0.2">
      <c r="A208" s="210"/>
    </row>
    <row r="209" spans="1:1" s="211" customFormat="1" ht="11.25" customHeight="1" x14ac:dyDescent="0.2">
      <c r="A209" s="210"/>
    </row>
    <row r="210" spans="1:1" s="211" customFormat="1" ht="11.25" customHeight="1" x14ac:dyDescent="0.2">
      <c r="A210" s="210"/>
    </row>
    <row r="211" spans="1:1" s="211" customFormat="1" ht="11.25" customHeight="1" x14ac:dyDescent="0.2">
      <c r="A211" s="210"/>
    </row>
    <row r="212" spans="1:1" s="211" customFormat="1" ht="11.25" customHeight="1" x14ac:dyDescent="0.2">
      <c r="A212" s="210"/>
    </row>
    <row r="213" spans="1:1" s="211" customFormat="1" ht="11.25" customHeight="1" x14ac:dyDescent="0.2">
      <c r="A213" s="210"/>
    </row>
    <row r="214" spans="1:1" s="211" customFormat="1" ht="11.25" customHeight="1" x14ac:dyDescent="0.2">
      <c r="A214" s="210"/>
    </row>
    <row r="215" spans="1:1" s="211" customFormat="1" ht="11.25" customHeight="1" x14ac:dyDescent="0.2">
      <c r="A215" s="210"/>
    </row>
    <row r="216" spans="1:1" s="211" customFormat="1" ht="11.25" customHeight="1" x14ac:dyDescent="0.2">
      <c r="A216" s="210"/>
    </row>
    <row r="217" spans="1:1" s="211" customFormat="1" ht="11.25" customHeight="1" x14ac:dyDescent="0.2">
      <c r="A217" s="210"/>
    </row>
    <row r="218" spans="1:1" s="211" customFormat="1" ht="11.25" customHeight="1" x14ac:dyDescent="0.2">
      <c r="A218" s="210"/>
    </row>
    <row r="219" spans="1:1" s="211" customFormat="1" ht="11.25" customHeight="1" x14ac:dyDescent="0.2">
      <c r="A219" s="210"/>
    </row>
    <row r="220" spans="1:1" s="211" customFormat="1" ht="11.25" customHeight="1" x14ac:dyDescent="0.2">
      <c r="A220" s="210"/>
    </row>
    <row r="221" spans="1:1" s="211" customFormat="1" ht="11.25" customHeight="1" x14ac:dyDescent="0.2">
      <c r="A221" s="210"/>
    </row>
    <row r="222" spans="1:1" s="211" customFormat="1" ht="11.25" customHeight="1" x14ac:dyDescent="0.2">
      <c r="A222" s="210"/>
    </row>
    <row r="223" spans="1:1" s="211" customFormat="1" ht="11.25" customHeight="1" x14ac:dyDescent="0.2">
      <c r="A223" s="210"/>
    </row>
    <row r="224" spans="1:1" s="211" customFormat="1" ht="11.25" customHeight="1" x14ac:dyDescent="0.2">
      <c r="A224" s="210"/>
    </row>
    <row r="225" spans="1:1" s="211" customFormat="1" ht="11.25" customHeight="1" x14ac:dyDescent="0.2">
      <c r="A225" s="210"/>
    </row>
    <row r="226" spans="1:1" s="211" customFormat="1" ht="11.25" customHeight="1" x14ac:dyDescent="0.2">
      <c r="A226" s="210"/>
    </row>
    <row r="227" spans="1:1" s="211" customFormat="1" ht="11.25" customHeight="1" x14ac:dyDescent="0.2">
      <c r="A227" s="210"/>
    </row>
    <row r="228" spans="1:1" s="211" customFormat="1" ht="11.25" customHeight="1" x14ac:dyDescent="0.2">
      <c r="A228" s="210"/>
    </row>
    <row r="229" spans="1:1" s="211" customFormat="1" ht="11.25" customHeight="1" x14ac:dyDescent="0.2">
      <c r="A229" s="210"/>
    </row>
    <row r="230" spans="1:1" s="211" customFormat="1" ht="11.25" customHeight="1" x14ac:dyDescent="0.2">
      <c r="A230" s="210"/>
    </row>
    <row r="231" spans="1:1" s="211" customFormat="1" ht="11.25" customHeight="1" x14ac:dyDescent="0.2">
      <c r="A231" s="210"/>
    </row>
    <row r="232" spans="1:1" s="211" customFormat="1" ht="11.25" customHeight="1" x14ac:dyDescent="0.2">
      <c r="A232" s="210"/>
    </row>
    <row r="233" spans="1:1" s="211" customFormat="1" ht="11.25" customHeight="1" x14ac:dyDescent="0.2">
      <c r="A233" s="210"/>
    </row>
    <row r="234" spans="1:1" s="211" customFormat="1" ht="11.25" customHeight="1" x14ac:dyDescent="0.2">
      <c r="A234" s="210"/>
    </row>
    <row r="235" spans="1:1" s="211" customFormat="1" ht="11.25" customHeight="1" x14ac:dyDescent="0.2">
      <c r="A235" s="210"/>
    </row>
    <row r="236" spans="1:1" s="211" customFormat="1" ht="11.25" customHeight="1" x14ac:dyDescent="0.2">
      <c r="A236" s="210"/>
    </row>
    <row r="237" spans="1:1" s="211" customFormat="1" ht="11.25" customHeight="1" x14ac:dyDescent="0.2">
      <c r="A237" s="210"/>
    </row>
    <row r="238" spans="1:1" s="211" customFormat="1" ht="11.25" customHeight="1" x14ac:dyDescent="0.2">
      <c r="A238" s="210"/>
    </row>
    <row r="239" spans="1:1" s="211" customFormat="1" ht="11.25" customHeight="1" x14ac:dyDescent="0.2">
      <c r="A239" s="210"/>
    </row>
    <row r="240" spans="1:1" s="211" customFormat="1" ht="11.25" customHeight="1" x14ac:dyDescent="0.2">
      <c r="A240" s="210"/>
    </row>
    <row r="241" spans="1:1" s="211" customFormat="1" ht="11.25" customHeight="1" x14ac:dyDescent="0.2">
      <c r="A241" s="210"/>
    </row>
    <row r="242" spans="1:1" s="211" customFormat="1" ht="11.25" customHeight="1" x14ac:dyDescent="0.2">
      <c r="A242" s="210"/>
    </row>
    <row r="243" spans="1:1" s="211" customFormat="1" ht="11.25" customHeight="1" x14ac:dyDescent="0.2">
      <c r="A243" s="210"/>
    </row>
    <row r="244" spans="1:1" s="211" customFormat="1" ht="11.25" customHeight="1" x14ac:dyDescent="0.2">
      <c r="A244" s="210"/>
    </row>
    <row r="245" spans="1:1" s="211" customFormat="1" ht="11.25" customHeight="1" x14ac:dyDescent="0.2">
      <c r="A245" s="210"/>
    </row>
    <row r="246" spans="1:1" s="211" customFormat="1" ht="11.25" customHeight="1" x14ac:dyDescent="0.2">
      <c r="A246" s="210"/>
    </row>
    <row r="247" spans="1:1" s="211" customFormat="1" ht="11.25" customHeight="1" x14ac:dyDescent="0.2">
      <c r="A247" s="210"/>
    </row>
    <row r="248" spans="1:1" s="211" customFormat="1" ht="11.25" customHeight="1" x14ac:dyDescent="0.2">
      <c r="A248" s="210"/>
    </row>
    <row r="249" spans="1:1" s="211" customFormat="1" ht="11.25" customHeight="1" x14ac:dyDescent="0.2">
      <c r="A249" s="210"/>
    </row>
    <row r="250" spans="1:1" s="211" customFormat="1" ht="11.25" customHeight="1" x14ac:dyDescent="0.2">
      <c r="A250" s="210"/>
    </row>
    <row r="251" spans="1:1" s="211" customFormat="1" ht="11.25" customHeight="1" x14ac:dyDescent="0.2">
      <c r="A251" s="210"/>
    </row>
    <row r="252" spans="1:1" s="211" customFormat="1" ht="11.25" customHeight="1" x14ac:dyDescent="0.2">
      <c r="A252" s="210"/>
    </row>
    <row r="253" spans="1:1" s="211" customFormat="1" ht="11.25" customHeight="1" x14ac:dyDescent="0.2">
      <c r="A253" s="210"/>
    </row>
    <row r="254" spans="1:1" s="211" customFormat="1" ht="11.25" customHeight="1" x14ac:dyDescent="0.2">
      <c r="A254" s="210"/>
    </row>
    <row r="255" spans="1:1" s="211" customFormat="1" ht="11.25" customHeight="1" x14ac:dyDescent="0.2">
      <c r="A255" s="210"/>
    </row>
    <row r="256" spans="1:1" s="211" customFormat="1" ht="11.25" customHeight="1" x14ac:dyDescent="0.2">
      <c r="A256" s="210"/>
    </row>
    <row r="257" spans="1:1" s="211" customFormat="1" ht="11.25" customHeight="1" x14ac:dyDescent="0.2">
      <c r="A257" s="210"/>
    </row>
    <row r="258" spans="1:1" s="211" customFormat="1" ht="11.25" customHeight="1" x14ac:dyDescent="0.2">
      <c r="A258" s="210"/>
    </row>
    <row r="259" spans="1:1" s="211" customFormat="1" ht="11.25" customHeight="1" x14ac:dyDescent="0.2">
      <c r="A259" s="210"/>
    </row>
    <row r="260" spans="1:1" s="211" customFormat="1" ht="11.25" customHeight="1" x14ac:dyDescent="0.2">
      <c r="A260" s="210"/>
    </row>
    <row r="261" spans="1:1" s="211" customFormat="1" ht="11.25" customHeight="1" x14ac:dyDescent="0.2">
      <c r="A261" s="210"/>
    </row>
    <row r="262" spans="1:1" s="211" customFormat="1" ht="11.25" customHeight="1" x14ac:dyDescent="0.2">
      <c r="A262" s="210"/>
    </row>
    <row r="263" spans="1:1" s="211" customFormat="1" ht="11.25" customHeight="1" x14ac:dyDescent="0.2">
      <c r="A263" s="210"/>
    </row>
    <row r="264" spans="1:1" s="211" customFormat="1" ht="11.25" customHeight="1" x14ac:dyDescent="0.2">
      <c r="A264" s="210"/>
    </row>
    <row r="265" spans="1:1" s="211" customFormat="1" ht="11.25" customHeight="1" x14ac:dyDescent="0.2">
      <c r="A265" s="210"/>
    </row>
    <row r="266" spans="1:1" s="211" customFormat="1" ht="11.25" customHeight="1" x14ac:dyDescent="0.2">
      <c r="A266" s="210"/>
    </row>
    <row r="267" spans="1:1" s="211" customFormat="1" ht="11.25" customHeight="1" x14ac:dyDescent="0.2">
      <c r="A267" s="210"/>
    </row>
    <row r="268" spans="1:1" s="211" customFormat="1" ht="11.25" customHeight="1" x14ac:dyDescent="0.2">
      <c r="A268" s="210"/>
    </row>
    <row r="269" spans="1:1" s="211" customFormat="1" ht="11.25" customHeight="1" x14ac:dyDescent="0.2">
      <c r="A269" s="210"/>
    </row>
    <row r="270" spans="1:1" s="211" customFormat="1" ht="11.25" customHeight="1" x14ac:dyDescent="0.2">
      <c r="A270" s="210"/>
    </row>
    <row r="271" spans="1:1" s="211" customFormat="1" ht="11.25" customHeight="1" x14ac:dyDescent="0.2">
      <c r="A271" s="210"/>
    </row>
    <row r="272" spans="1:1" s="211" customFormat="1" ht="11.25" customHeight="1" x14ac:dyDescent="0.2">
      <c r="A272" s="210"/>
    </row>
    <row r="273" spans="1:1" s="211" customFormat="1" ht="11.25" customHeight="1" x14ac:dyDescent="0.2">
      <c r="A273" s="210"/>
    </row>
    <row r="274" spans="1:1" s="211" customFormat="1" ht="11.25" customHeight="1" x14ac:dyDescent="0.2">
      <c r="A274" s="210"/>
    </row>
    <row r="275" spans="1:1" s="211" customFormat="1" ht="11.25" customHeight="1" x14ac:dyDescent="0.2">
      <c r="A275" s="210"/>
    </row>
    <row r="276" spans="1:1" s="211" customFormat="1" ht="11.25" customHeight="1" x14ac:dyDescent="0.2">
      <c r="A276" s="210"/>
    </row>
    <row r="277" spans="1:1" s="211" customFormat="1" ht="11.25" customHeight="1" x14ac:dyDescent="0.2">
      <c r="A277" s="210"/>
    </row>
    <row r="278" spans="1:1" s="211" customFormat="1" ht="11.25" customHeight="1" x14ac:dyDescent="0.2">
      <c r="A278" s="210"/>
    </row>
    <row r="279" spans="1:1" s="211" customFormat="1" ht="11.25" customHeight="1" x14ac:dyDescent="0.2">
      <c r="A279" s="210"/>
    </row>
    <row r="280" spans="1:1" s="211" customFormat="1" ht="11.25" customHeight="1" x14ac:dyDescent="0.2">
      <c r="A280" s="210"/>
    </row>
    <row r="281" spans="1:1" s="211" customFormat="1" ht="11.25" customHeight="1" x14ac:dyDescent="0.2">
      <c r="A281" s="210"/>
    </row>
    <row r="282" spans="1:1" s="211" customFormat="1" ht="11.25" customHeight="1" x14ac:dyDescent="0.2">
      <c r="A282" s="210"/>
    </row>
    <row r="283" spans="1:1" s="211" customFormat="1" ht="11.25" customHeight="1" x14ac:dyDescent="0.2">
      <c r="A283" s="210"/>
    </row>
    <row r="284" spans="1:1" s="211" customFormat="1" ht="11.25" customHeight="1" x14ac:dyDescent="0.2">
      <c r="A284" s="210"/>
    </row>
    <row r="285" spans="1:1" s="211" customFormat="1" ht="11.25" customHeight="1" x14ac:dyDescent="0.2">
      <c r="A285" s="210"/>
    </row>
    <row r="286" spans="1:1" s="211" customFormat="1" ht="11.25" customHeight="1" x14ac:dyDescent="0.2">
      <c r="A286" s="210"/>
    </row>
    <row r="287" spans="1:1" s="211" customFormat="1" ht="11.25" customHeight="1" x14ac:dyDescent="0.2">
      <c r="A287" s="210"/>
    </row>
    <row r="288" spans="1:1" s="211" customFormat="1" ht="11.25" customHeight="1" x14ac:dyDescent="0.2">
      <c r="A288" s="210"/>
    </row>
    <row r="289" spans="1:1" s="211" customFormat="1" ht="11.25" customHeight="1" x14ac:dyDescent="0.2">
      <c r="A289" s="210"/>
    </row>
    <row r="290" spans="1:1" s="211" customFormat="1" ht="11.25" customHeight="1" x14ac:dyDescent="0.2">
      <c r="A290" s="210"/>
    </row>
    <row r="291" spans="1:1" s="211" customFormat="1" ht="11.25" customHeight="1" x14ac:dyDescent="0.2">
      <c r="A291" s="210"/>
    </row>
    <row r="292" spans="1:1" s="211" customFormat="1" ht="11.25" customHeight="1" x14ac:dyDescent="0.2">
      <c r="A292" s="210"/>
    </row>
    <row r="293" spans="1:1" s="211" customFormat="1" ht="11.25" customHeight="1" x14ac:dyDescent="0.2">
      <c r="A293" s="210"/>
    </row>
    <row r="294" spans="1:1" s="211" customFormat="1" ht="11.25" customHeight="1" x14ac:dyDescent="0.2">
      <c r="A294" s="210"/>
    </row>
    <row r="295" spans="1:1" s="211" customFormat="1" ht="11.25" customHeight="1" x14ac:dyDescent="0.2">
      <c r="A295" s="210"/>
    </row>
    <row r="296" spans="1:1" s="211" customFormat="1" ht="11.25" customHeight="1" x14ac:dyDescent="0.2">
      <c r="A296" s="210"/>
    </row>
    <row r="297" spans="1:1" s="211" customFormat="1" ht="11.25" customHeight="1" x14ac:dyDescent="0.2">
      <c r="A297" s="210"/>
    </row>
    <row r="298" spans="1:1" s="211" customFormat="1" ht="11.25" customHeight="1" x14ac:dyDescent="0.2">
      <c r="A298" s="210"/>
    </row>
    <row r="299" spans="1:1" s="211" customFormat="1" ht="11.25" customHeight="1" x14ac:dyDescent="0.2">
      <c r="A299" s="210"/>
    </row>
    <row r="300" spans="1:1" s="211" customFormat="1" ht="11.25" customHeight="1" x14ac:dyDescent="0.2">
      <c r="A300" s="210"/>
    </row>
    <row r="301" spans="1:1" s="211" customFormat="1" ht="11.25" customHeight="1" x14ac:dyDescent="0.2">
      <c r="A301" s="210"/>
    </row>
    <row r="302" spans="1:1" s="211" customFormat="1" ht="11.25" customHeight="1" x14ac:dyDescent="0.2">
      <c r="A302" s="210"/>
    </row>
    <row r="303" spans="1:1" s="211" customFormat="1" ht="11.25" customHeight="1" x14ac:dyDescent="0.2">
      <c r="A303" s="210"/>
    </row>
    <row r="304" spans="1:1" s="211" customFormat="1" ht="11.25" customHeight="1" x14ac:dyDescent="0.2">
      <c r="A304" s="210"/>
    </row>
    <row r="305" spans="1:1" s="211" customFormat="1" ht="11.25" customHeight="1" x14ac:dyDescent="0.2">
      <c r="A305" s="210"/>
    </row>
    <row r="306" spans="1:1" s="211" customFormat="1" ht="11.25" customHeight="1" x14ac:dyDescent="0.2">
      <c r="A306" s="210"/>
    </row>
    <row r="307" spans="1:1" s="211" customFormat="1" ht="11.25" customHeight="1" x14ac:dyDescent="0.2">
      <c r="A307" s="210"/>
    </row>
    <row r="308" spans="1:1" s="211" customFormat="1" ht="11.25" customHeight="1" x14ac:dyDescent="0.2">
      <c r="A308" s="210"/>
    </row>
    <row r="309" spans="1:1" s="211" customFormat="1" ht="11.25" customHeight="1" x14ac:dyDescent="0.2">
      <c r="A309" s="210"/>
    </row>
    <row r="310" spans="1:1" s="211" customFormat="1" ht="11.25" customHeight="1" x14ac:dyDescent="0.2">
      <c r="A310" s="210"/>
    </row>
    <row r="311" spans="1:1" s="211" customFormat="1" ht="11.25" customHeight="1" x14ac:dyDescent="0.2">
      <c r="A311" s="210"/>
    </row>
    <row r="312" spans="1:1" s="211" customFormat="1" ht="11.25" customHeight="1" x14ac:dyDescent="0.2">
      <c r="A312" s="210"/>
    </row>
    <row r="313" spans="1:1" s="211" customFormat="1" ht="11.25" customHeight="1" x14ac:dyDescent="0.2">
      <c r="A313" s="210"/>
    </row>
    <row r="314" spans="1:1" s="211" customFormat="1" ht="11.25" customHeight="1" x14ac:dyDescent="0.2">
      <c r="A314" s="210"/>
    </row>
    <row r="315" spans="1:1" s="211" customFormat="1" ht="11.25" customHeight="1" x14ac:dyDescent="0.2">
      <c r="A315" s="210"/>
    </row>
    <row r="316" spans="1:1" s="211" customFormat="1" ht="11.25" customHeight="1" x14ac:dyDescent="0.2">
      <c r="A316" s="210"/>
    </row>
    <row r="317" spans="1:1" s="211" customFormat="1" ht="11.25" customHeight="1" x14ac:dyDescent="0.2">
      <c r="A317" s="210"/>
    </row>
    <row r="318" spans="1:1" s="211" customFormat="1" ht="11.25" customHeight="1" x14ac:dyDescent="0.2">
      <c r="A318" s="210"/>
    </row>
    <row r="319" spans="1:1" s="211" customFormat="1" ht="11.25" customHeight="1" x14ac:dyDescent="0.2">
      <c r="A319" s="210"/>
    </row>
    <row r="320" spans="1:1" s="211" customFormat="1" ht="11.25" customHeight="1" x14ac:dyDescent="0.2">
      <c r="A320" s="210"/>
    </row>
    <row r="321" spans="1:1" s="211" customFormat="1" ht="11.25" customHeight="1" x14ac:dyDescent="0.2">
      <c r="A321" s="210"/>
    </row>
    <row r="322" spans="1:1" s="211" customFormat="1" ht="11.25" customHeight="1" x14ac:dyDescent="0.2">
      <c r="A322" s="210"/>
    </row>
    <row r="323" spans="1:1" s="211" customFormat="1" ht="11.25" customHeight="1" x14ac:dyDescent="0.2">
      <c r="A323" s="210"/>
    </row>
    <row r="324" spans="1:1" s="211" customFormat="1" ht="11.25" customHeight="1" x14ac:dyDescent="0.2">
      <c r="A324" s="210"/>
    </row>
    <row r="325" spans="1:1" s="211" customFormat="1" ht="11.25" customHeight="1" x14ac:dyDescent="0.2">
      <c r="A325" s="210"/>
    </row>
    <row r="326" spans="1:1" s="211" customFormat="1" ht="11.25" customHeight="1" x14ac:dyDescent="0.2">
      <c r="A326" s="210"/>
    </row>
    <row r="327" spans="1:1" s="211" customFormat="1" ht="11.25" customHeight="1" x14ac:dyDescent="0.2">
      <c r="A327" s="210"/>
    </row>
    <row r="328" spans="1:1" s="211" customFormat="1" ht="11.25" customHeight="1" x14ac:dyDescent="0.2">
      <c r="A328" s="210"/>
    </row>
    <row r="329" spans="1:1" s="211" customFormat="1" ht="11.25" customHeight="1" x14ac:dyDescent="0.2">
      <c r="A329" s="210"/>
    </row>
    <row r="330" spans="1:1" s="211" customFormat="1" ht="11.25" customHeight="1" x14ac:dyDescent="0.2">
      <c r="A330" s="210"/>
    </row>
    <row r="331" spans="1:1" s="211" customFormat="1" ht="11.25" customHeight="1" x14ac:dyDescent="0.2">
      <c r="A331" s="210"/>
    </row>
    <row r="332" spans="1:1" s="211" customFormat="1" ht="11.25" customHeight="1" x14ac:dyDescent="0.2">
      <c r="A332" s="210"/>
    </row>
    <row r="333" spans="1:1" s="211" customFormat="1" ht="11.25" customHeight="1" x14ac:dyDescent="0.2">
      <c r="A333" s="210"/>
    </row>
    <row r="334" spans="1:1" s="211" customFormat="1" ht="11.25" customHeight="1" x14ac:dyDescent="0.2">
      <c r="A334" s="210"/>
    </row>
    <row r="335" spans="1:1" s="211" customFormat="1" ht="11.25" customHeight="1" x14ac:dyDescent="0.2">
      <c r="A335" s="210"/>
    </row>
    <row r="336" spans="1:1" s="211" customFormat="1" ht="11.25" customHeight="1" x14ac:dyDescent="0.2">
      <c r="A336" s="210"/>
    </row>
    <row r="337" spans="1:1" s="211" customFormat="1" ht="11.25" customHeight="1" x14ac:dyDescent="0.2">
      <c r="A337" s="210"/>
    </row>
    <row r="338" spans="1:1" s="211" customFormat="1" ht="11.25" customHeight="1" x14ac:dyDescent="0.2">
      <c r="A338" s="210"/>
    </row>
    <row r="339" spans="1:1" s="211" customFormat="1" ht="11.25" customHeight="1" x14ac:dyDescent="0.2">
      <c r="A339" s="210"/>
    </row>
    <row r="340" spans="1:1" s="211" customFormat="1" ht="11.25" customHeight="1" x14ac:dyDescent="0.2">
      <c r="A340" s="210"/>
    </row>
    <row r="341" spans="1:1" s="211" customFormat="1" ht="11.25" customHeight="1" x14ac:dyDescent="0.2">
      <c r="A341" s="210"/>
    </row>
    <row r="342" spans="1:1" s="211" customFormat="1" ht="11.25" customHeight="1" x14ac:dyDescent="0.2">
      <c r="A342" s="210"/>
    </row>
    <row r="343" spans="1:1" s="211" customFormat="1" ht="11.25" customHeight="1" x14ac:dyDescent="0.2">
      <c r="A343" s="210"/>
    </row>
    <row r="344" spans="1:1" s="211" customFormat="1" ht="11.25" customHeight="1" x14ac:dyDescent="0.2">
      <c r="A344" s="210"/>
    </row>
    <row r="345" spans="1:1" s="211" customFormat="1" ht="11.25" customHeight="1" x14ac:dyDescent="0.2">
      <c r="A345" s="210"/>
    </row>
    <row r="346" spans="1:1" s="211" customFormat="1" ht="11.25" customHeight="1" x14ac:dyDescent="0.2">
      <c r="A346" s="210"/>
    </row>
    <row r="347" spans="1:1" s="211" customFormat="1" ht="11.25" customHeight="1" x14ac:dyDescent="0.2">
      <c r="A347" s="210"/>
    </row>
    <row r="348" spans="1:1" s="211" customFormat="1" ht="11.25" customHeight="1" x14ac:dyDescent="0.2">
      <c r="A348" s="210"/>
    </row>
    <row r="349" spans="1:1" s="211" customFormat="1" ht="11.25" customHeight="1" x14ac:dyDescent="0.2">
      <c r="A349" s="210"/>
    </row>
    <row r="350" spans="1:1" s="211" customFormat="1" ht="11.25" customHeight="1" x14ac:dyDescent="0.2">
      <c r="A350" s="210"/>
    </row>
    <row r="351" spans="1:1" s="211" customFormat="1" ht="11.25" customHeight="1" x14ac:dyDescent="0.2">
      <c r="A351" s="210"/>
    </row>
    <row r="352" spans="1:1" s="211" customFormat="1" ht="11.25" customHeight="1" x14ac:dyDescent="0.2">
      <c r="A352" s="210"/>
    </row>
    <row r="353" spans="1:1" s="211" customFormat="1" ht="11.25" customHeight="1" x14ac:dyDescent="0.2">
      <c r="A353" s="210"/>
    </row>
    <row r="354" spans="1:1" s="211" customFormat="1" ht="11.25" customHeight="1" x14ac:dyDescent="0.2">
      <c r="A354" s="210"/>
    </row>
    <row r="355" spans="1:1" s="211" customFormat="1" ht="11.25" customHeight="1" x14ac:dyDescent="0.2">
      <c r="A355" s="210"/>
    </row>
    <row r="356" spans="1:1" s="211" customFormat="1" ht="11.25" customHeight="1" x14ac:dyDescent="0.2">
      <c r="A356" s="210"/>
    </row>
    <row r="357" spans="1:1" s="211" customFormat="1" ht="11.25" customHeight="1" x14ac:dyDescent="0.2">
      <c r="A357" s="210"/>
    </row>
    <row r="358" spans="1:1" s="211" customFormat="1" ht="11.25" customHeight="1" x14ac:dyDescent="0.2">
      <c r="A358" s="210"/>
    </row>
    <row r="359" spans="1:1" s="211" customFormat="1" ht="11.25" customHeight="1" x14ac:dyDescent="0.2">
      <c r="A359" s="210"/>
    </row>
    <row r="360" spans="1:1" s="211" customFormat="1" ht="11.25" customHeight="1" x14ac:dyDescent="0.2">
      <c r="A360" s="210"/>
    </row>
    <row r="361" spans="1:1" s="211" customFormat="1" ht="11.25" customHeight="1" x14ac:dyDescent="0.2">
      <c r="A361" s="210"/>
    </row>
    <row r="362" spans="1:1" s="211" customFormat="1" ht="11.25" customHeight="1" x14ac:dyDescent="0.2">
      <c r="A362" s="210"/>
    </row>
    <row r="363" spans="1:1" s="211" customFormat="1" ht="11.25" customHeight="1" x14ac:dyDescent="0.2">
      <c r="A363" s="210"/>
    </row>
    <row r="364" spans="1:1" s="211" customFormat="1" ht="11.25" customHeight="1" x14ac:dyDescent="0.2">
      <c r="A364" s="210"/>
    </row>
    <row r="365" spans="1:1" s="211" customFormat="1" ht="11.25" customHeight="1" x14ac:dyDescent="0.2">
      <c r="A365" s="210"/>
    </row>
    <row r="366" spans="1:1" s="211" customFormat="1" ht="11.25" customHeight="1" x14ac:dyDescent="0.2">
      <c r="A366" s="210"/>
    </row>
    <row r="367" spans="1:1" s="211" customFormat="1" ht="11.25" customHeight="1" x14ac:dyDescent="0.2">
      <c r="A367" s="210"/>
    </row>
    <row r="368" spans="1:1" s="211" customFormat="1" ht="11.25" customHeight="1" x14ac:dyDescent="0.2">
      <c r="A368" s="210"/>
    </row>
    <row r="369" spans="1:1" s="211" customFormat="1" ht="11.25" customHeight="1" x14ac:dyDescent="0.2">
      <c r="A369" s="210"/>
    </row>
    <row r="370" spans="1:1" s="211" customFormat="1" ht="11.25" customHeight="1" x14ac:dyDescent="0.2">
      <c r="A370" s="210"/>
    </row>
    <row r="371" spans="1:1" s="211" customFormat="1" ht="11.25" customHeight="1" x14ac:dyDescent="0.2">
      <c r="A371" s="210"/>
    </row>
    <row r="372" spans="1:1" s="211" customFormat="1" ht="11.25" customHeight="1" x14ac:dyDescent="0.2">
      <c r="A372" s="210"/>
    </row>
    <row r="373" spans="1:1" s="211" customFormat="1" ht="11.25" customHeight="1" x14ac:dyDescent="0.2">
      <c r="A373" s="210"/>
    </row>
    <row r="374" spans="1:1" s="211" customFormat="1" ht="11.25" customHeight="1" x14ac:dyDescent="0.2">
      <c r="A374" s="210"/>
    </row>
    <row r="375" spans="1:1" s="211" customFormat="1" ht="11.25" customHeight="1" x14ac:dyDescent="0.2">
      <c r="A375" s="210"/>
    </row>
    <row r="376" spans="1:1" s="211" customFormat="1" ht="11.25" customHeight="1" x14ac:dyDescent="0.2">
      <c r="A376" s="210"/>
    </row>
    <row r="377" spans="1:1" s="211" customFormat="1" ht="11.25" customHeight="1" x14ac:dyDescent="0.2">
      <c r="A377" s="210"/>
    </row>
    <row r="378" spans="1:1" s="211" customFormat="1" ht="11.25" customHeight="1" x14ac:dyDescent="0.2">
      <c r="A378" s="210"/>
    </row>
    <row r="379" spans="1:1" s="211" customFormat="1" ht="11.25" customHeight="1" x14ac:dyDescent="0.2">
      <c r="A379" s="210"/>
    </row>
    <row r="380" spans="1:1" s="211" customFormat="1" ht="11.25" customHeight="1" x14ac:dyDescent="0.2">
      <c r="A380" s="210"/>
    </row>
    <row r="381" spans="1:1" s="211" customFormat="1" ht="11.25" customHeight="1" x14ac:dyDescent="0.2">
      <c r="A381" s="210"/>
    </row>
    <row r="382" spans="1:1" s="211" customFormat="1" ht="11.25" customHeight="1" x14ac:dyDescent="0.2">
      <c r="A382" s="210"/>
    </row>
    <row r="383" spans="1:1" s="211" customFormat="1" ht="11.25" customHeight="1" x14ac:dyDescent="0.2">
      <c r="A383" s="210"/>
    </row>
    <row r="384" spans="1:1" s="211" customFormat="1" ht="11.25" customHeight="1" x14ac:dyDescent="0.2">
      <c r="A384" s="210"/>
    </row>
    <row r="385" spans="1:1" s="211" customFormat="1" ht="11.25" customHeight="1" x14ac:dyDescent="0.2">
      <c r="A385" s="210"/>
    </row>
    <row r="386" spans="1:1" s="211" customFormat="1" ht="11.25" customHeight="1" x14ac:dyDescent="0.2">
      <c r="A386" s="210"/>
    </row>
    <row r="387" spans="1:1" s="211" customFormat="1" ht="11.25" customHeight="1" x14ac:dyDescent="0.2">
      <c r="A387" s="210"/>
    </row>
    <row r="388" spans="1:1" s="211" customFormat="1" ht="11.25" customHeight="1" x14ac:dyDescent="0.2">
      <c r="A388" s="210"/>
    </row>
    <row r="389" spans="1:1" s="211" customFormat="1" ht="11.25" customHeight="1" x14ac:dyDescent="0.2">
      <c r="A389" s="210"/>
    </row>
    <row r="390" spans="1:1" s="211" customFormat="1" ht="11.25" customHeight="1" x14ac:dyDescent="0.2">
      <c r="A390" s="210"/>
    </row>
    <row r="391" spans="1:1" s="211" customFormat="1" ht="11.25" customHeight="1" x14ac:dyDescent="0.2">
      <c r="A391" s="210"/>
    </row>
    <row r="392" spans="1:1" s="211" customFormat="1" ht="11.25" customHeight="1" x14ac:dyDescent="0.2">
      <c r="A392" s="210"/>
    </row>
    <row r="393" spans="1:1" s="211" customFormat="1" ht="11.25" customHeight="1" x14ac:dyDescent="0.2">
      <c r="A393" s="210"/>
    </row>
    <row r="394" spans="1:1" s="211" customFormat="1" ht="11.25" customHeight="1" x14ac:dyDescent="0.2">
      <c r="A394" s="210"/>
    </row>
    <row r="395" spans="1:1" s="211" customFormat="1" ht="11.25" customHeight="1" x14ac:dyDescent="0.2">
      <c r="A395" s="210"/>
    </row>
    <row r="396" spans="1:1" s="211" customFormat="1" ht="11.25" customHeight="1" x14ac:dyDescent="0.2">
      <c r="A396" s="210"/>
    </row>
    <row r="397" spans="1:1" s="211" customFormat="1" ht="11.25" customHeight="1" x14ac:dyDescent="0.2">
      <c r="A397" s="210"/>
    </row>
    <row r="398" spans="1:1" s="211" customFormat="1" ht="11.25" customHeight="1" x14ac:dyDescent="0.2">
      <c r="A398" s="210"/>
    </row>
    <row r="399" spans="1:1" s="211" customFormat="1" ht="11.25" customHeight="1" x14ac:dyDescent="0.2">
      <c r="A399" s="210"/>
    </row>
    <row r="400" spans="1:1" s="211" customFormat="1" ht="11.25" customHeight="1" x14ac:dyDescent="0.2">
      <c r="A400" s="210"/>
    </row>
    <row r="401" spans="1:1" s="211" customFormat="1" ht="11.25" customHeight="1" x14ac:dyDescent="0.2">
      <c r="A401" s="210"/>
    </row>
    <row r="402" spans="1:1" s="211" customFormat="1" ht="11.25" customHeight="1" x14ac:dyDescent="0.2">
      <c r="A402" s="210"/>
    </row>
    <row r="403" spans="1:1" s="211" customFormat="1" ht="11.25" customHeight="1" x14ac:dyDescent="0.2">
      <c r="A403" s="210"/>
    </row>
    <row r="404" spans="1:1" s="211" customFormat="1" ht="11.25" customHeight="1" x14ac:dyDescent="0.2">
      <c r="A404" s="210"/>
    </row>
    <row r="405" spans="1:1" s="211" customFormat="1" ht="11.25" customHeight="1" x14ac:dyDescent="0.2">
      <c r="A405" s="210"/>
    </row>
    <row r="406" spans="1:1" s="211" customFormat="1" ht="11.25" customHeight="1" x14ac:dyDescent="0.2">
      <c r="A406" s="210"/>
    </row>
    <row r="407" spans="1:1" s="211" customFormat="1" ht="11.25" customHeight="1" x14ac:dyDescent="0.2">
      <c r="A407" s="210"/>
    </row>
    <row r="408" spans="1:1" s="211" customFormat="1" ht="11.25" customHeight="1" x14ac:dyDescent="0.2">
      <c r="A408" s="210"/>
    </row>
    <row r="409" spans="1:1" s="211" customFormat="1" ht="11.25" customHeight="1" x14ac:dyDescent="0.2">
      <c r="A409" s="210"/>
    </row>
    <row r="410" spans="1:1" s="211" customFormat="1" ht="11.25" customHeight="1" x14ac:dyDescent="0.2">
      <c r="A410" s="210"/>
    </row>
    <row r="411" spans="1:1" s="211" customFormat="1" ht="11.25" customHeight="1" x14ac:dyDescent="0.2">
      <c r="A411" s="210"/>
    </row>
    <row r="412" spans="1:1" s="211" customFormat="1" ht="11.25" customHeight="1" x14ac:dyDescent="0.2">
      <c r="A412" s="210"/>
    </row>
    <row r="413" spans="1:1" s="211" customFormat="1" ht="11.25" customHeight="1" x14ac:dyDescent="0.2">
      <c r="A413" s="210"/>
    </row>
    <row r="414" spans="1:1" s="211" customFormat="1" ht="11.25" customHeight="1" x14ac:dyDescent="0.2">
      <c r="A414" s="210"/>
    </row>
    <row r="415" spans="1:1" s="211" customFormat="1" ht="11.25" customHeight="1" x14ac:dyDescent="0.2">
      <c r="A415" s="210"/>
    </row>
    <row r="416" spans="1:1" s="211" customFormat="1" ht="11.25" customHeight="1" x14ac:dyDescent="0.2">
      <c r="A416" s="210"/>
    </row>
    <row r="417" spans="1:1" s="211" customFormat="1" ht="11.25" customHeight="1" x14ac:dyDescent="0.2">
      <c r="A417" s="210"/>
    </row>
    <row r="418" spans="1:1" s="211" customFormat="1" ht="11.25" customHeight="1" x14ac:dyDescent="0.2">
      <c r="A418" s="210"/>
    </row>
    <row r="419" spans="1:1" s="211" customFormat="1" ht="11.25" customHeight="1" x14ac:dyDescent="0.2">
      <c r="A419" s="210"/>
    </row>
    <row r="420" spans="1:1" s="211" customFormat="1" ht="11.25" customHeight="1" x14ac:dyDescent="0.2">
      <c r="A420" s="210"/>
    </row>
    <row r="421" spans="1:1" s="211" customFormat="1" ht="11.25" customHeight="1" x14ac:dyDescent="0.2">
      <c r="A421" s="210"/>
    </row>
    <row r="422" spans="1:1" s="211" customFormat="1" ht="11.25" customHeight="1" x14ac:dyDescent="0.2">
      <c r="A422" s="210"/>
    </row>
    <row r="423" spans="1:1" s="211" customFormat="1" ht="11.25" customHeight="1" x14ac:dyDescent="0.2">
      <c r="A423" s="210"/>
    </row>
    <row r="424" spans="1:1" s="211" customFormat="1" ht="11.25" customHeight="1" x14ac:dyDescent="0.2">
      <c r="A424" s="210"/>
    </row>
    <row r="425" spans="1:1" s="211" customFormat="1" ht="11.25" customHeight="1" x14ac:dyDescent="0.2">
      <c r="A425" s="210"/>
    </row>
    <row r="426" spans="1:1" s="211" customFormat="1" ht="11.25" customHeight="1" x14ac:dyDescent="0.2">
      <c r="A426" s="210"/>
    </row>
    <row r="427" spans="1:1" s="211" customFormat="1" ht="11.25" customHeight="1" x14ac:dyDescent="0.2">
      <c r="A427" s="210"/>
    </row>
    <row r="428" spans="1:1" s="211" customFormat="1" ht="11.25" customHeight="1" x14ac:dyDescent="0.2">
      <c r="A428" s="210"/>
    </row>
    <row r="429" spans="1:1" s="211" customFormat="1" ht="11.25" customHeight="1" x14ac:dyDescent="0.2">
      <c r="A429" s="210"/>
    </row>
    <row r="430" spans="1:1" s="211" customFormat="1" ht="11.25" customHeight="1" x14ac:dyDescent="0.2">
      <c r="A430" s="210"/>
    </row>
    <row r="431" spans="1:1" s="211" customFormat="1" ht="11.25" customHeight="1" x14ac:dyDescent="0.2">
      <c r="A431" s="210"/>
    </row>
    <row r="432" spans="1:1" s="211" customFormat="1" ht="11.25" customHeight="1" x14ac:dyDescent="0.2">
      <c r="A432" s="210"/>
    </row>
    <row r="433" spans="1:1" s="211" customFormat="1" ht="11.25" customHeight="1" x14ac:dyDescent="0.2">
      <c r="A433" s="210"/>
    </row>
    <row r="434" spans="1:1" s="211" customFormat="1" ht="11.25" customHeight="1" x14ac:dyDescent="0.2">
      <c r="A434" s="210"/>
    </row>
    <row r="435" spans="1:1" s="211" customFormat="1" ht="11.25" customHeight="1" x14ac:dyDescent="0.2">
      <c r="A435" s="210"/>
    </row>
    <row r="436" spans="1:1" s="211" customFormat="1" ht="11.25" customHeight="1" x14ac:dyDescent="0.2">
      <c r="A436" s="210"/>
    </row>
    <row r="437" spans="1:1" s="211" customFormat="1" ht="11.25" customHeight="1" x14ac:dyDescent="0.2">
      <c r="A437" s="210"/>
    </row>
    <row r="438" spans="1:1" s="211" customFormat="1" ht="11.25" customHeight="1" x14ac:dyDescent="0.2">
      <c r="A438" s="210"/>
    </row>
    <row r="439" spans="1:1" s="211" customFormat="1" ht="11.25" customHeight="1" x14ac:dyDescent="0.2">
      <c r="A439" s="210"/>
    </row>
    <row r="440" spans="1:1" s="211" customFormat="1" ht="11.25" customHeight="1" x14ac:dyDescent="0.2">
      <c r="A440" s="210"/>
    </row>
    <row r="441" spans="1:1" s="211" customFormat="1" ht="11.25" customHeight="1" x14ac:dyDescent="0.2">
      <c r="A441" s="210"/>
    </row>
    <row r="442" spans="1:1" s="211" customFormat="1" ht="11.25" customHeight="1" x14ac:dyDescent="0.2">
      <c r="A442" s="210"/>
    </row>
    <row r="443" spans="1:1" s="211" customFormat="1" ht="11.25" customHeight="1" x14ac:dyDescent="0.2">
      <c r="A443" s="210"/>
    </row>
    <row r="444" spans="1:1" s="211" customFormat="1" ht="11.25" customHeight="1" x14ac:dyDescent="0.2">
      <c r="A444" s="210"/>
    </row>
    <row r="445" spans="1:1" s="211" customFormat="1" ht="11.25" customHeight="1" x14ac:dyDescent="0.2">
      <c r="A445" s="210"/>
    </row>
    <row r="446" spans="1:1" s="211" customFormat="1" ht="11.25" customHeight="1" x14ac:dyDescent="0.2">
      <c r="A446" s="210"/>
    </row>
    <row r="447" spans="1:1" s="211" customFormat="1" ht="11.25" customHeight="1" x14ac:dyDescent="0.2">
      <c r="A447" s="210"/>
    </row>
    <row r="448" spans="1:1" s="211" customFormat="1" ht="11.25" customHeight="1" x14ac:dyDescent="0.2">
      <c r="A448" s="210"/>
    </row>
    <row r="449" spans="1:1" s="211" customFormat="1" ht="11.25" customHeight="1" x14ac:dyDescent="0.2">
      <c r="A449" s="210"/>
    </row>
    <row r="450" spans="1:1" s="211" customFormat="1" ht="11.25" customHeight="1" x14ac:dyDescent="0.2">
      <c r="A450" s="210"/>
    </row>
    <row r="451" spans="1:1" s="211" customFormat="1" ht="11.25" customHeight="1" x14ac:dyDescent="0.2">
      <c r="A451" s="210"/>
    </row>
    <row r="452" spans="1:1" s="211" customFormat="1" ht="11.25" customHeight="1" x14ac:dyDescent="0.2">
      <c r="A452" s="210"/>
    </row>
    <row r="453" spans="1:1" s="211" customFormat="1" ht="11.25" customHeight="1" x14ac:dyDescent="0.2">
      <c r="A453" s="210"/>
    </row>
    <row r="454" spans="1:1" s="211" customFormat="1" ht="11.25" customHeight="1" x14ac:dyDescent="0.2">
      <c r="A454" s="210"/>
    </row>
    <row r="455" spans="1:1" s="211" customFormat="1" ht="11.25" customHeight="1" x14ac:dyDescent="0.2">
      <c r="A455" s="210"/>
    </row>
    <row r="456" spans="1:1" s="211" customFormat="1" ht="11.25" customHeight="1" x14ac:dyDescent="0.2">
      <c r="A456" s="210"/>
    </row>
    <row r="457" spans="1:1" s="211" customFormat="1" ht="11.25" customHeight="1" x14ac:dyDescent="0.2">
      <c r="A457" s="210"/>
    </row>
    <row r="458" spans="1:1" s="211" customFormat="1" ht="11.25" customHeight="1" x14ac:dyDescent="0.2">
      <c r="A458" s="210"/>
    </row>
    <row r="459" spans="1:1" s="211" customFormat="1" ht="11.25" customHeight="1" x14ac:dyDescent="0.2">
      <c r="A459" s="210"/>
    </row>
    <row r="460" spans="1:1" s="211" customFormat="1" ht="11.25" customHeight="1" x14ac:dyDescent="0.2">
      <c r="A460" s="210"/>
    </row>
    <row r="461" spans="1:1" s="211" customFormat="1" ht="11.25" customHeight="1" x14ac:dyDescent="0.2">
      <c r="A461" s="210"/>
    </row>
    <row r="462" spans="1:1" s="211" customFormat="1" ht="11.25" customHeight="1" x14ac:dyDescent="0.2">
      <c r="A462" s="210"/>
    </row>
    <row r="463" spans="1:1" s="211" customFormat="1" ht="11.25" customHeight="1" x14ac:dyDescent="0.2">
      <c r="A463" s="210"/>
    </row>
    <row r="464" spans="1:1" s="211" customFormat="1" ht="11.25" customHeight="1" x14ac:dyDescent="0.2">
      <c r="A464" s="210"/>
    </row>
    <row r="465" spans="1:1" s="211" customFormat="1" ht="11.25" customHeight="1" x14ac:dyDescent="0.2">
      <c r="A465" s="210"/>
    </row>
    <row r="466" spans="1:1" s="211" customFormat="1" ht="11.25" customHeight="1" x14ac:dyDescent="0.2">
      <c r="A466" s="210"/>
    </row>
    <row r="467" spans="1:1" s="211" customFormat="1" ht="11.25" customHeight="1" x14ac:dyDescent="0.2">
      <c r="A467" s="210"/>
    </row>
    <row r="468" spans="1:1" s="211" customFormat="1" ht="11.25" customHeight="1" x14ac:dyDescent="0.2">
      <c r="A468" s="210"/>
    </row>
    <row r="469" spans="1:1" s="211" customFormat="1" ht="11.25" customHeight="1" x14ac:dyDescent="0.2">
      <c r="A469" s="210"/>
    </row>
    <row r="470" spans="1:1" s="211" customFormat="1" ht="11.25" customHeight="1" x14ac:dyDescent="0.2">
      <c r="A470" s="210"/>
    </row>
    <row r="471" spans="1:1" s="211" customFormat="1" ht="11.25" customHeight="1" x14ac:dyDescent="0.2">
      <c r="A471" s="210"/>
    </row>
    <row r="472" spans="1:1" s="211" customFormat="1" ht="11.25" customHeight="1" x14ac:dyDescent="0.2">
      <c r="A472" s="210"/>
    </row>
    <row r="473" spans="1:1" s="211" customFormat="1" ht="11.25" customHeight="1" x14ac:dyDescent="0.2">
      <c r="A473" s="210"/>
    </row>
    <row r="474" spans="1:1" s="211" customFormat="1" ht="11.25" customHeight="1" x14ac:dyDescent="0.2">
      <c r="A474" s="210"/>
    </row>
    <row r="475" spans="1:1" s="211" customFormat="1" ht="11.25" customHeight="1" x14ac:dyDescent="0.2">
      <c r="A475" s="210"/>
    </row>
    <row r="476" spans="1:1" s="211" customFormat="1" ht="11.25" customHeight="1" x14ac:dyDescent="0.2">
      <c r="A476" s="210"/>
    </row>
    <row r="477" spans="1:1" s="211" customFormat="1" ht="11.25" customHeight="1" x14ac:dyDescent="0.2">
      <c r="A477" s="210"/>
    </row>
    <row r="478" spans="1:1" s="211" customFormat="1" ht="11.25" customHeight="1" x14ac:dyDescent="0.2">
      <c r="A478" s="210"/>
    </row>
    <row r="479" spans="1:1" s="211" customFormat="1" ht="11.25" customHeight="1" x14ac:dyDescent="0.2">
      <c r="A479" s="210"/>
    </row>
    <row r="480" spans="1:1" s="211" customFormat="1" ht="11.25" customHeight="1" x14ac:dyDescent="0.2">
      <c r="A480" s="210"/>
    </row>
    <row r="481" spans="1:1" s="211" customFormat="1" ht="11.25" customHeight="1" x14ac:dyDescent="0.2">
      <c r="A481" s="210"/>
    </row>
    <row r="482" spans="1:1" s="211" customFormat="1" ht="11.25" customHeight="1" x14ac:dyDescent="0.2">
      <c r="A482" s="210"/>
    </row>
    <row r="483" spans="1:1" s="211" customFormat="1" ht="11.25" customHeight="1" x14ac:dyDescent="0.2">
      <c r="A483" s="210"/>
    </row>
    <row r="484" spans="1:1" s="211" customFormat="1" ht="11.25" customHeight="1" x14ac:dyDescent="0.2">
      <c r="A484" s="210"/>
    </row>
    <row r="485" spans="1:1" s="211" customFormat="1" ht="11.25" customHeight="1" x14ac:dyDescent="0.2">
      <c r="A485" s="210"/>
    </row>
    <row r="486" spans="1:1" s="211" customFormat="1" ht="11.25" customHeight="1" x14ac:dyDescent="0.2">
      <c r="A486" s="210"/>
    </row>
    <row r="487" spans="1:1" s="211" customFormat="1" ht="11.25" customHeight="1" x14ac:dyDescent="0.2">
      <c r="A487" s="210"/>
    </row>
    <row r="488" spans="1:1" s="211" customFormat="1" ht="11.25" customHeight="1" x14ac:dyDescent="0.2">
      <c r="A488" s="210"/>
    </row>
    <row r="489" spans="1:1" s="211" customFormat="1" ht="11.25" customHeight="1" x14ac:dyDescent="0.2">
      <c r="A489" s="210"/>
    </row>
    <row r="490" spans="1:1" s="211" customFormat="1" ht="11.25" customHeight="1" x14ac:dyDescent="0.2">
      <c r="A490" s="210"/>
    </row>
    <row r="491" spans="1:1" s="211" customFormat="1" ht="11.25" customHeight="1" x14ac:dyDescent="0.2">
      <c r="A491" s="210"/>
    </row>
    <row r="492" spans="1:1" s="211" customFormat="1" ht="11.25" customHeight="1" x14ac:dyDescent="0.2">
      <c r="A492" s="210"/>
    </row>
    <row r="493" spans="1:1" s="211" customFormat="1" ht="11.25" customHeight="1" x14ac:dyDescent="0.2">
      <c r="A493" s="210"/>
    </row>
    <row r="494" spans="1:1" s="211" customFormat="1" ht="11.25" customHeight="1" x14ac:dyDescent="0.2">
      <c r="A494" s="210"/>
    </row>
    <row r="495" spans="1:1" s="211" customFormat="1" ht="11.25" customHeight="1" x14ac:dyDescent="0.2">
      <c r="A495" s="210"/>
    </row>
    <row r="496" spans="1:1" s="211" customFormat="1" ht="11.25" customHeight="1" x14ac:dyDescent="0.2">
      <c r="A496" s="210"/>
    </row>
    <row r="497" spans="1:1" s="211" customFormat="1" ht="11.25" customHeight="1" x14ac:dyDescent="0.2">
      <c r="A497" s="210"/>
    </row>
    <row r="498" spans="1:1" s="211" customFormat="1" ht="11.25" customHeight="1" x14ac:dyDescent="0.2">
      <c r="A498" s="210"/>
    </row>
    <row r="499" spans="1:1" s="211" customFormat="1" ht="11.25" customHeight="1" x14ac:dyDescent="0.2">
      <c r="A499" s="210"/>
    </row>
    <row r="500" spans="1:1" s="211" customFormat="1" ht="11.25" customHeight="1" x14ac:dyDescent="0.2">
      <c r="A500" s="210"/>
    </row>
    <row r="501" spans="1:1" s="211" customFormat="1" ht="11.25" customHeight="1" x14ac:dyDescent="0.2">
      <c r="A501" s="210"/>
    </row>
    <row r="502" spans="1:1" s="211" customFormat="1" ht="11.25" customHeight="1" x14ac:dyDescent="0.2">
      <c r="A502" s="210"/>
    </row>
    <row r="503" spans="1:1" s="211" customFormat="1" ht="11.25" customHeight="1" x14ac:dyDescent="0.2">
      <c r="A503" s="210"/>
    </row>
    <row r="504" spans="1:1" s="211" customFormat="1" ht="11.25" customHeight="1" x14ac:dyDescent="0.2">
      <c r="A504" s="210"/>
    </row>
    <row r="505" spans="1:1" s="211" customFormat="1" ht="11.25" customHeight="1" x14ac:dyDescent="0.2">
      <c r="A505" s="210"/>
    </row>
    <row r="506" spans="1:1" s="211" customFormat="1" ht="11.25" customHeight="1" x14ac:dyDescent="0.2">
      <c r="A506" s="210"/>
    </row>
    <row r="507" spans="1:1" s="211" customFormat="1" ht="11.25" customHeight="1" x14ac:dyDescent="0.2">
      <c r="A507" s="210"/>
    </row>
    <row r="508" spans="1:1" s="211" customFormat="1" ht="11.25" customHeight="1" x14ac:dyDescent="0.2">
      <c r="A508" s="210"/>
    </row>
    <row r="509" spans="1:1" s="211" customFormat="1" ht="11.25" customHeight="1" x14ac:dyDescent="0.2">
      <c r="A509" s="210"/>
    </row>
    <row r="510" spans="1:1" s="211" customFormat="1" ht="11.25" customHeight="1" x14ac:dyDescent="0.2">
      <c r="A510" s="210"/>
    </row>
    <row r="511" spans="1:1" s="211" customFormat="1" ht="11.25" customHeight="1" x14ac:dyDescent="0.2">
      <c r="A511" s="210"/>
    </row>
    <row r="512" spans="1:1" s="211" customFormat="1" ht="11.25" customHeight="1" x14ac:dyDescent="0.2">
      <c r="A512" s="210"/>
    </row>
    <row r="513" spans="1:1" s="211" customFormat="1" ht="11.25" customHeight="1" x14ac:dyDescent="0.2">
      <c r="A513" s="210"/>
    </row>
    <row r="514" spans="1:1" s="211" customFormat="1" ht="11.25" customHeight="1" x14ac:dyDescent="0.2">
      <c r="A514" s="210"/>
    </row>
    <row r="515" spans="1:1" s="211" customFormat="1" ht="11.25" customHeight="1" x14ac:dyDescent="0.2">
      <c r="A515" s="210"/>
    </row>
    <row r="516" spans="1:1" s="211" customFormat="1" ht="11.25" customHeight="1" x14ac:dyDescent="0.2">
      <c r="A516" s="210"/>
    </row>
    <row r="517" spans="1:1" s="211" customFormat="1" ht="11.25" customHeight="1" x14ac:dyDescent="0.2">
      <c r="A517" s="210"/>
    </row>
    <row r="518" spans="1:1" s="211" customFormat="1" ht="11.25" customHeight="1" x14ac:dyDescent="0.2">
      <c r="A518" s="210"/>
    </row>
    <row r="519" spans="1:1" s="211" customFormat="1" ht="11.25" customHeight="1" x14ac:dyDescent="0.2">
      <c r="A519" s="210"/>
    </row>
    <row r="520" spans="1:1" s="211" customFormat="1" ht="11.25" customHeight="1" x14ac:dyDescent="0.2">
      <c r="A520" s="210"/>
    </row>
    <row r="521" spans="1:1" s="211" customFormat="1" ht="11.25" customHeight="1" x14ac:dyDescent="0.2">
      <c r="A521" s="210"/>
    </row>
    <row r="522" spans="1:1" s="211" customFormat="1" ht="11.25" customHeight="1" x14ac:dyDescent="0.2">
      <c r="A522" s="210"/>
    </row>
    <row r="523" spans="1:1" s="211" customFormat="1" ht="11.25" customHeight="1" x14ac:dyDescent="0.2">
      <c r="A523" s="210"/>
    </row>
    <row r="524" spans="1:1" s="211" customFormat="1" ht="11.25" customHeight="1" x14ac:dyDescent="0.2">
      <c r="A524" s="210"/>
    </row>
    <row r="525" spans="1:1" s="211" customFormat="1" ht="11.25" customHeight="1" x14ac:dyDescent="0.2">
      <c r="A525" s="210"/>
    </row>
    <row r="526" spans="1:1" s="211" customFormat="1" ht="11.25" customHeight="1" x14ac:dyDescent="0.2">
      <c r="A526" s="210"/>
    </row>
    <row r="527" spans="1:1" s="211" customFormat="1" ht="11.25" customHeight="1" x14ac:dyDescent="0.2">
      <c r="A527" s="210"/>
    </row>
    <row r="528" spans="1:1" s="211" customFormat="1" ht="11.25" customHeight="1" x14ac:dyDescent="0.2">
      <c r="A528" s="210"/>
    </row>
    <row r="529" spans="1:1" s="211" customFormat="1" ht="11.25" customHeight="1" x14ac:dyDescent="0.2">
      <c r="A529" s="210"/>
    </row>
    <row r="530" spans="1:1" s="211" customFormat="1" ht="11.25" customHeight="1" x14ac:dyDescent="0.2">
      <c r="A530" s="210"/>
    </row>
    <row r="531" spans="1:1" s="211" customFormat="1" ht="11.25" customHeight="1" x14ac:dyDescent="0.2">
      <c r="A531" s="210"/>
    </row>
    <row r="532" spans="1:1" s="211" customFormat="1" ht="11.25" customHeight="1" x14ac:dyDescent="0.2">
      <c r="A532" s="210"/>
    </row>
    <row r="533" spans="1:1" s="211" customFormat="1" ht="11.25" customHeight="1" x14ac:dyDescent="0.2">
      <c r="A533" s="210"/>
    </row>
    <row r="534" spans="1:1" s="211" customFormat="1" ht="11.25" customHeight="1" x14ac:dyDescent="0.2">
      <c r="A534" s="210"/>
    </row>
    <row r="535" spans="1:1" s="211" customFormat="1" ht="11.25" customHeight="1" x14ac:dyDescent="0.2">
      <c r="A535" s="210"/>
    </row>
    <row r="536" spans="1:1" s="211" customFormat="1" ht="11.25" customHeight="1" x14ac:dyDescent="0.2">
      <c r="A536" s="210"/>
    </row>
    <row r="537" spans="1:1" s="211" customFormat="1" ht="11.25" customHeight="1" x14ac:dyDescent="0.2">
      <c r="A537" s="210"/>
    </row>
    <row r="538" spans="1:1" s="211" customFormat="1" ht="11.25" customHeight="1" x14ac:dyDescent="0.2">
      <c r="A538" s="210"/>
    </row>
    <row r="539" spans="1:1" s="211" customFormat="1" ht="11.25" customHeight="1" x14ac:dyDescent="0.2">
      <c r="A539" s="210"/>
    </row>
    <row r="540" spans="1:1" s="211" customFormat="1" ht="11.25" customHeight="1" x14ac:dyDescent="0.2">
      <c r="A540" s="210"/>
    </row>
    <row r="541" spans="1:1" s="211" customFormat="1" ht="11.25" customHeight="1" x14ac:dyDescent="0.2">
      <c r="A541" s="210"/>
    </row>
    <row r="542" spans="1:1" s="211" customFormat="1" ht="11.25" customHeight="1" x14ac:dyDescent="0.2">
      <c r="A542" s="210"/>
    </row>
    <row r="543" spans="1:1" s="211" customFormat="1" ht="11.25" customHeight="1" x14ac:dyDescent="0.2">
      <c r="A543" s="210"/>
    </row>
    <row r="544" spans="1:1" s="211" customFormat="1" ht="11.25" customHeight="1" x14ac:dyDescent="0.2">
      <c r="A544" s="210"/>
    </row>
    <row r="545" spans="1:1" s="211" customFormat="1" ht="11.25" customHeight="1" x14ac:dyDescent="0.2">
      <c r="A545" s="210"/>
    </row>
    <row r="546" spans="1:1" s="211" customFormat="1" ht="11.25" customHeight="1" x14ac:dyDescent="0.2">
      <c r="A546" s="210"/>
    </row>
    <row r="547" spans="1:1" s="211" customFormat="1" ht="11.25" customHeight="1" x14ac:dyDescent="0.2">
      <c r="A547" s="210"/>
    </row>
    <row r="548" spans="1:1" s="211" customFormat="1" ht="11.25" customHeight="1" x14ac:dyDescent="0.2">
      <c r="A548" s="210"/>
    </row>
    <row r="549" spans="1:1" s="211" customFormat="1" ht="11.25" customHeight="1" x14ac:dyDescent="0.2">
      <c r="A549" s="210"/>
    </row>
    <row r="550" spans="1:1" s="211" customFormat="1" ht="11.25" customHeight="1" x14ac:dyDescent="0.2">
      <c r="A550" s="210"/>
    </row>
    <row r="551" spans="1:1" s="211" customFormat="1" ht="11.25" customHeight="1" x14ac:dyDescent="0.2">
      <c r="A551" s="210"/>
    </row>
    <row r="552" spans="1:1" s="211" customFormat="1" ht="11.25" customHeight="1" x14ac:dyDescent="0.2">
      <c r="A552" s="210"/>
    </row>
    <row r="553" spans="1:1" s="211" customFormat="1" ht="11.25" customHeight="1" x14ac:dyDescent="0.2">
      <c r="A553" s="210"/>
    </row>
    <row r="554" spans="1:1" s="211" customFormat="1" ht="11.25" customHeight="1" x14ac:dyDescent="0.2">
      <c r="A554" s="210"/>
    </row>
    <row r="555" spans="1:1" s="211" customFormat="1" ht="11.25" customHeight="1" x14ac:dyDescent="0.2">
      <c r="A555" s="210"/>
    </row>
    <row r="556" spans="1:1" s="211" customFormat="1" ht="11.25" customHeight="1" x14ac:dyDescent="0.2">
      <c r="A556" s="210"/>
    </row>
    <row r="557" spans="1:1" s="211" customFormat="1" ht="11.25" customHeight="1" x14ac:dyDescent="0.2">
      <c r="A557" s="210"/>
    </row>
    <row r="558" spans="1:1" s="211" customFormat="1" ht="11.25" customHeight="1" x14ac:dyDescent="0.2">
      <c r="A558" s="210"/>
    </row>
    <row r="559" spans="1:1" s="211" customFormat="1" ht="11.25" customHeight="1" x14ac:dyDescent="0.2">
      <c r="A559" s="210"/>
    </row>
    <row r="560" spans="1:1" s="211" customFormat="1" ht="11.25" customHeight="1" x14ac:dyDescent="0.2">
      <c r="A560" s="210"/>
    </row>
    <row r="561" spans="1:1" s="211" customFormat="1" ht="11.25" customHeight="1" x14ac:dyDescent="0.2">
      <c r="A561" s="210"/>
    </row>
    <row r="562" spans="1:1" s="211" customFormat="1" ht="11.25" customHeight="1" x14ac:dyDescent="0.2">
      <c r="A562" s="210"/>
    </row>
    <row r="563" spans="1:1" s="211" customFormat="1" ht="11.25" customHeight="1" x14ac:dyDescent="0.2">
      <c r="A563" s="210"/>
    </row>
    <row r="564" spans="1:1" s="211" customFormat="1" ht="11.25" customHeight="1" x14ac:dyDescent="0.2">
      <c r="A564" s="210"/>
    </row>
    <row r="565" spans="1:1" s="211" customFormat="1" ht="11.25" customHeight="1" x14ac:dyDescent="0.2">
      <c r="A565" s="210"/>
    </row>
    <row r="566" spans="1:1" s="211" customFormat="1" ht="11.25" customHeight="1" x14ac:dyDescent="0.2">
      <c r="A566" s="210"/>
    </row>
    <row r="567" spans="1:1" s="211" customFormat="1" ht="11.25" customHeight="1" x14ac:dyDescent="0.2">
      <c r="A567" s="210"/>
    </row>
    <row r="568" spans="1:1" s="211" customFormat="1" ht="11.25" customHeight="1" x14ac:dyDescent="0.2">
      <c r="A568" s="210"/>
    </row>
    <row r="569" spans="1:1" s="211" customFormat="1" ht="11.25" customHeight="1" x14ac:dyDescent="0.2">
      <c r="A569" s="210"/>
    </row>
    <row r="570" spans="1:1" s="211" customFormat="1" ht="11.25" customHeight="1" x14ac:dyDescent="0.2">
      <c r="A570" s="210"/>
    </row>
    <row r="571" spans="1:1" s="211" customFormat="1" ht="11.25" customHeight="1" x14ac:dyDescent="0.2">
      <c r="A571" s="210"/>
    </row>
    <row r="572" spans="1:1" s="211" customFormat="1" ht="11.25" customHeight="1" x14ac:dyDescent="0.2">
      <c r="A572" s="210"/>
    </row>
    <row r="573" spans="1:1" s="211" customFormat="1" ht="11.25" customHeight="1" x14ac:dyDescent="0.2">
      <c r="A573" s="210"/>
    </row>
    <row r="574" spans="1:1" s="211" customFormat="1" ht="11.25" customHeight="1" x14ac:dyDescent="0.2">
      <c r="A574" s="210"/>
    </row>
    <row r="575" spans="1:1" s="211" customFormat="1" ht="11.25" customHeight="1" x14ac:dyDescent="0.2">
      <c r="A575" s="210"/>
    </row>
    <row r="576" spans="1:1" s="211" customFormat="1" ht="11.25" customHeight="1" x14ac:dyDescent="0.2">
      <c r="A576" s="210"/>
    </row>
    <row r="577" spans="1:1" s="211" customFormat="1" ht="11.25" customHeight="1" x14ac:dyDescent="0.2">
      <c r="A577" s="210"/>
    </row>
    <row r="578" spans="1:1" s="211" customFormat="1" ht="11.25" customHeight="1" x14ac:dyDescent="0.2">
      <c r="A578" s="210"/>
    </row>
    <row r="579" spans="1:1" s="211" customFormat="1" ht="11.25" customHeight="1" x14ac:dyDescent="0.2">
      <c r="A579" s="210"/>
    </row>
    <row r="580" spans="1:1" s="211" customFormat="1" ht="11.25" customHeight="1" x14ac:dyDescent="0.2">
      <c r="A580" s="210"/>
    </row>
    <row r="581" spans="1:1" s="211" customFormat="1" ht="11.25" customHeight="1" x14ac:dyDescent="0.2">
      <c r="A581" s="210"/>
    </row>
    <row r="582" spans="1:1" s="211" customFormat="1" ht="11.25" customHeight="1" x14ac:dyDescent="0.2">
      <c r="A582" s="210"/>
    </row>
    <row r="583" spans="1:1" s="211" customFormat="1" ht="11.25" customHeight="1" x14ac:dyDescent="0.2">
      <c r="A583" s="210"/>
    </row>
    <row r="584" spans="1:1" s="211" customFormat="1" ht="11.25" customHeight="1" x14ac:dyDescent="0.2">
      <c r="A584" s="210"/>
    </row>
    <row r="585" spans="1:1" s="211" customFormat="1" ht="11.25" customHeight="1" x14ac:dyDescent="0.2">
      <c r="A585" s="210"/>
    </row>
    <row r="586" spans="1:1" s="211" customFormat="1" ht="11.25" customHeight="1" x14ac:dyDescent="0.2">
      <c r="A586" s="210"/>
    </row>
    <row r="587" spans="1:1" s="211" customFormat="1" ht="11.25" customHeight="1" x14ac:dyDescent="0.2">
      <c r="A587" s="210"/>
    </row>
    <row r="588" spans="1:1" s="211" customFormat="1" ht="11.25" customHeight="1" x14ac:dyDescent="0.2">
      <c r="A588" s="210"/>
    </row>
    <row r="589" spans="1:1" s="211" customFormat="1" ht="11.25" customHeight="1" x14ac:dyDescent="0.2">
      <c r="A589" s="210"/>
    </row>
    <row r="590" spans="1:1" s="211" customFormat="1" ht="11.25" customHeight="1" x14ac:dyDescent="0.2">
      <c r="A590" s="210"/>
    </row>
    <row r="591" spans="1:1" s="211" customFormat="1" ht="11.25" customHeight="1" x14ac:dyDescent="0.2">
      <c r="A591" s="210"/>
    </row>
    <row r="592" spans="1:1" s="211" customFormat="1" ht="11.25" customHeight="1" x14ac:dyDescent="0.2">
      <c r="A592" s="210"/>
    </row>
    <row r="593" spans="1:1" s="211" customFormat="1" ht="11.25" customHeight="1" x14ac:dyDescent="0.2">
      <c r="A593" s="210"/>
    </row>
    <row r="594" spans="1:1" s="211" customFormat="1" ht="11.25" customHeight="1" x14ac:dyDescent="0.2">
      <c r="A594" s="210"/>
    </row>
    <row r="595" spans="1:1" s="211" customFormat="1" ht="11.25" customHeight="1" x14ac:dyDescent="0.2">
      <c r="A595" s="210"/>
    </row>
    <row r="596" spans="1:1" s="211" customFormat="1" ht="11.25" customHeight="1" x14ac:dyDescent="0.2">
      <c r="A596" s="210"/>
    </row>
    <row r="597" spans="1:1" s="211" customFormat="1" ht="11.25" customHeight="1" x14ac:dyDescent="0.2">
      <c r="A597" s="210"/>
    </row>
    <row r="598" spans="1:1" s="211" customFormat="1" ht="11.25" customHeight="1" x14ac:dyDescent="0.2">
      <c r="A598" s="210"/>
    </row>
    <row r="599" spans="1:1" s="211" customFormat="1" ht="11.25" customHeight="1" x14ac:dyDescent="0.2">
      <c r="A599" s="210"/>
    </row>
    <row r="600" spans="1:1" s="211" customFormat="1" ht="11.25" customHeight="1" x14ac:dyDescent="0.2">
      <c r="A600" s="210"/>
    </row>
    <row r="601" spans="1:1" s="211" customFormat="1" ht="11.25" customHeight="1" x14ac:dyDescent="0.2">
      <c r="A601" s="210"/>
    </row>
    <row r="602" spans="1:1" s="211" customFormat="1" ht="11.25" customHeight="1" x14ac:dyDescent="0.2">
      <c r="A602" s="210"/>
    </row>
    <row r="603" spans="1:1" s="211" customFormat="1" ht="11.25" customHeight="1" x14ac:dyDescent="0.2">
      <c r="A603" s="210"/>
    </row>
    <row r="604" spans="1:1" s="211" customFormat="1" ht="11.25" customHeight="1" x14ac:dyDescent="0.2">
      <c r="A604" s="210"/>
    </row>
    <row r="605" spans="1:1" s="211" customFormat="1" ht="11.25" customHeight="1" x14ac:dyDescent="0.2">
      <c r="A605" s="210"/>
    </row>
    <row r="606" spans="1:1" s="211" customFormat="1" ht="11.25" customHeight="1" x14ac:dyDescent="0.2">
      <c r="A606" s="210"/>
    </row>
    <row r="607" spans="1:1" s="211" customFormat="1" ht="11.25" customHeight="1" x14ac:dyDescent="0.2">
      <c r="A607" s="210"/>
    </row>
    <row r="608" spans="1:1" s="211" customFormat="1" ht="11.25" customHeight="1" x14ac:dyDescent="0.2">
      <c r="A608" s="210"/>
    </row>
    <row r="609" spans="1:1" s="211" customFormat="1" ht="11.25" customHeight="1" x14ac:dyDescent="0.2">
      <c r="A609" s="210"/>
    </row>
    <row r="610" spans="1:1" s="211" customFormat="1" ht="11.25" customHeight="1" x14ac:dyDescent="0.2">
      <c r="A610" s="210"/>
    </row>
    <row r="611" spans="1:1" s="211" customFormat="1" ht="11.25" customHeight="1" x14ac:dyDescent="0.2">
      <c r="A611" s="210"/>
    </row>
    <row r="612" spans="1:1" s="211" customFormat="1" ht="11.25" customHeight="1" x14ac:dyDescent="0.2">
      <c r="A612" s="210"/>
    </row>
    <row r="613" spans="1:1" s="211" customFormat="1" ht="11.25" customHeight="1" x14ac:dyDescent="0.2">
      <c r="A613" s="210"/>
    </row>
    <row r="614" spans="1:1" s="211" customFormat="1" ht="11.25" customHeight="1" x14ac:dyDescent="0.2">
      <c r="A614" s="210"/>
    </row>
    <row r="615" spans="1:1" s="211" customFormat="1" ht="11.25" customHeight="1" x14ac:dyDescent="0.2">
      <c r="A615" s="210"/>
    </row>
    <row r="616" spans="1:1" s="211" customFormat="1" ht="11.25" customHeight="1" x14ac:dyDescent="0.2">
      <c r="A616" s="210"/>
    </row>
    <row r="617" spans="1:1" s="211" customFormat="1" ht="11.25" customHeight="1" x14ac:dyDescent="0.2">
      <c r="A617" s="210"/>
    </row>
    <row r="618" spans="1:1" s="211" customFormat="1" ht="11.25" customHeight="1" x14ac:dyDescent="0.2">
      <c r="A618" s="210"/>
    </row>
    <row r="619" spans="1:1" s="211" customFormat="1" ht="11.25" customHeight="1" x14ac:dyDescent="0.2">
      <c r="A619" s="210"/>
    </row>
    <row r="620" spans="1:1" s="211" customFormat="1" ht="11.25" customHeight="1" x14ac:dyDescent="0.2">
      <c r="A620" s="210"/>
    </row>
    <row r="621" spans="1:1" s="211" customFormat="1" ht="11.25" customHeight="1" x14ac:dyDescent="0.2">
      <c r="A621" s="210"/>
    </row>
    <row r="622" spans="1:1" s="211" customFormat="1" ht="11.25" customHeight="1" x14ac:dyDescent="0.2">
      <c r="A622" s="210"/>
    </row>
    <row r="623" spans="1:1" s="211" customFormat="1" ht="11.25" customHeight="1" x14ac:dyDescent="0.2">
      <c r="A623" s="210"/>
    </row>
    <row r="624" spans="1:1" s="211" customFormat="1" ht="11.25" customHeight="1" x14ac:dyDescent="0.2">
      <c r="A624" s="210"/>
    </row>
    <row r="625" spans="1:1" s="211" customFormat="1" ht="11.25" customHeight="1" x14ac:dyDescent="0.2">
      <c r="A625" s="210"/>
    </row>
    <row r="626" spans="1:1" s="211" customFormat="1" ht="11.25" customHeight="1" x14ac:dyDescent="0.2">
      <c r="A626" s="210"/>
    </row>
    <row r="627" spans="1:1" s="211" customFormat="1" ht="11.25" customHeight="1" x14ac:dyDescent="0.2">
      <c r="A627" s="210"/>
    </row>
    <row r="628" spans="1:1" s="211" customFormat="1" ht="11.25" customHeight="1" x14ac:dyDescent="0.2">
      <c r="A628" s="210"/>
    </row>
    <row r="629" spans="1:1" s="211" customFormat="1" ht="11.25" customHeight="1" x14ac:dyDescent="0.2">
      <c r="A629" s="210"/>
    </row>
    <row r="630" spans="1:1" s="211" customFormat="1" ht="11.25" customHeight="1" x14ac:dyDescent="0.2">
      <c r="A630" s="210"/>
    </row>
    <row r="631" spans="1:1" s="211" customFormat="1" ht="11.25" customHeight="1" x14ac:dyDescent="0.2">
      <c r="A631" s="210"/>
    </row>
    <row r="632" spans="1:1" s="211" customFormat="1" ht="11.25" customHeight="1" x14ac:dyDescent="0.2">
      <c r="A632" s="210"/>
    </row>
    <row r="633" spans="1:1" s="211" customFormat="1" ht="11.25" customHeight="1" x14ac:dyDescent="0.2">
      <c r="A633" s="210"/>
    </row>
    <row r="634" spans="1:1" s="211" customFormat="1" ht="11.25" customHeight="1" x14ac:dyDescent="0.2">
      <c r="A634" s="210"/>
    </row>
    <row r="635" spans="1:1" s="211" customFormat="1" ht="11.25" customHeight="1" x14ac:dyDescent="0.2">
      <c r="A635" s="210"/>
    </row>
    <row r="636" spans="1:1" s="211" customFormat="1" ht="11.25" customHeight="1" x14ac:dyDescent="0.2">
      <c r="A636" s="210"/>
    </row>
    <row r="637" spans="1:1" s="211" customFormat="1" ht="11.25" customHeight="1" x14ac:dyDescent="0.2">
      <c r="A637" s="210"/>
    </row>
    <row r="638" spans="1:1" s="211" customFormat="1" ht="11.25" customHeight="1" x14ac:dyDescent="0.2">
      <c r="A638" s="210"/>
    </row>
    <row r="639" spans="1:1" s="211" customFormat="1" ht="11.25" customHeight="1" x14ac:dyDescent="0.2">
      <c r="A639" s="210"/>
    </row>
    <row r="640" spans="1:1" s="211" customFormat="1" ht="11.25" customHeight="1" x14ac:dyDescent="0.2">
      <c r="A640" s="210"/>
    </row>
    <row r="641" spans="1:1" s="211" customFormat="1" ht="11.25" customHeight="1" x14ac:dyDescent="0.2">
      <c r="A641" s="210"/>
    </row>
    <row r="642" spans="1:1" s="211" customFormat="1" ht="11.25" customHeight="1" x14ac:dyDescent="0.2">
      <c r="A642" s="210"/>
    </row>
    <row r="643" spans="1:1" s="211" customFormat="1" ht="11.25" customHeight="1" x14ac:dyDescent="0.2">
      <c r="A643" s="210"/>
    </row>
    <row r="644" spans="1:1" s="211" customFormat="1" ht="11.25" customHeight="1" x14ac:dyDescent="0.2">
      <c r="A644" s="210"/>
    </row>
    <row r="645" spans="1:1" s="211" customFormat="1" ht="11.25" customHeight="1" x14ac:dyDescent="0.2">
      <c r="A645" s="210"/>
    </row>
    <row r="646" spans="1:1" s="211" customFormat="1" ht="11.25" customHeight="1" x14ac:dyDescent="0.2">
      <c r="A646" s="210"/>
    </row>
    <row r="647" spans="1:1" s="211" customFormat="1" ht="11.25" customHeight="1" x14ac:dyDescent="0.2">
      <c r="A647" s="210"/>
    </row>
    <row r="648" spans="1:1" s="211" customFormat="1" ht="11.25" customHeight="1" x14ac:dyDescent="0.2">
      <c r="A648" s="210"/>
    </row>
    <row r="649" spans="1:1" s="211" customFormat="1" ht="11.25" customHeight="1" x14ac:dyDescent="0.2">
      <c r="A649" s="210"/>
    </row>
    <row r="650" spans="1:1" s="211" customFormat="1" ht="11.25" customHeight="1" x14ac:dyDescent="0.2">
      <c r="A650" s="210"/>
    </row>
    <row r="651" spans="1:1" s="211" customFormat="1" ht="11.25" customHeight="1" x14ac:dyDescent="0.2">
      <c r="A651" s="210"/>
    </row>
    <row r="652" spans="1:1" s="211" customFormat="1" ht="11.25" customHeight="1" x14ac:dyDescent="0.2">
      <c r="A652" s="210"/>
    </row>
    <row r="653" spans="1:1" s="211" customFormat="1" ht="11.25" customHeight="1" x14ac:dyDescent="0.2">
      <c r="A653" s="210"/>
    </row>
    <row r="654" spans="1:1" s="211" customFormat="1" ht="11.25" customHeight="1" x14ac:dyDescent="0.2">
      <c r="A654" s="210"/>
    </row>
    <row r="655" spans="1:1" s="211" customFormat="1" ht="11.25" customHeight="1" x14ac:dyDescent="0.2">
      <c r="A655" s="210"/>
    </row>
    <row r="656" spans="1:1" s="211" customFormat="1" ht="11.25" customHeight="1" x14ac:dyDescent="0.2">
      <c r="A656" s="210"/>
    </row>
    <row r="657" spans="1:1" s="211" customFormat="1" ht="11.25" customHeight="1" x14ac:dyDescent="0.2">
      <c r="A657" s="210"/>
    </row>
    <row r="658" spans="1:1" s="211" customFormat="1" ht="11.25" customHeight="1" x14ac:dyDescent="0.2">
      <c r="A658" s="210"/>
    </row>
    <row r="659" spans="1:1" s="211" customFormat="1" ht="11.25" customHeight="1" x14ac:dyDescent="0.2">
      <c r="A659" s="210"/>
    </row>
    <row r="660" spans="1:1" s="211" customFormat="1" ht="11.25" customHeight="1" x14ac:dyDescent="0.2">
      <c r="A660" s="210"/>
    </row>
    <row r="661" spans="1:1" s="211" customFormat="1" ht="11.25" customHeight="1" x14ac:dyDescent="0.2">
      <c r="A661" s="210"/>
    </row>
    <row r="662" spans="1:1" s="211" customFormat="1" ht="11.25" customHeight="1" x14ac:dyDescent="0.2">
      <c r="A662" s="210"/>
    </row>
    <row r="663" spans="1:1" s="211" customFormat="1" ht="11.25" customHeight="1" x14ac:dyDescent="0.2">
      <c r="A663" s="210"/>
    </row>
    <row r="664" spans="1:1" s="211" customFormat="1" ht="11.25" customHeight="1" x14ac:dyDescent="0.2">
      <c r="A664" s="210"/>
    </row>
    <row r="665" spans="1:1" s="211" customFormat="1" ht="11.25" customHeight="1" x14ac:dyDescent="0.2">
      <c r="A665" s="210"/>
    </row>
    <row r="666" spans="1:1" s="211" customFormat="1" ht="11.25" customHeight="1" x14ac:dyDescent="0.2">
      <c r="A666" s="210"/>
    </row>
    <row r="667" spans="1:1" s="211" customFormat="1" ht="11.25" customHeight="1" x14ac:dyDescent="0.2">
      <c r="A667" s="210"/>
    </row>
    <row r="668" spans="1:1" s="211" customFormat="1" ht="11.25" customHeight="1" x14ac:dyDescent="0.2">
      <c r="A668" s="210"/>
    </row>
    <row r="669" spans="1:1" s="211" customFormat="1" ht="11.25" customHeight="1" x14ac:dyDescent="0.2">
      <c r="A669" s="210"/>
    </row>
    <row r="670" spans="1:1" s="211" customFormat="1" ht="11.25" customHeight="1" x14ac:dyDescent="0.2">
      <c r="A670" s="210"/>
    </row>
    <row r="671" spans="1:1" s="211" customFormat="1" ht="11.25" customHeight="1" x14ac:dyDescent="0.2">
      <c r="A671" s="210"/>
    </row>
    <row r="672" spans="1:1" s="211" customFormat="1" ht="11.25" customHeight="1" x14ac:dyDescent="0.2">
      <c r="A672" s="210"/>
    </row>
    <row r="673" spans="1:1" s="211" customFormat="1" ht="11.25" customHeight="1" x14ac:dyDescent="0.2">
      <c r="A673" s="210"/>
    </row>
    <row r="674" spans="1:1" s="211" customFormat="1" ht="11.25" customHeight="1" x14ac:dyDescent="0.2">
      <c r="A674" s="210"/>
    </row>
    <row r="675" spans="1:1" s="211" customFormat="1" ht="11.25" customHeight="1" x14ac:dyDescent="0.2">
      <c r="A675" s="210"/>
    </row>
    <row r="676" spans="1:1" s="211" customFormat="1" ht="11.25" customHeight="1" x14ac:dyDescent="0.2">
      <c r="A676" s="210"/>
    </row>
    <row r="677" spans="1:1" s="211" customFormat="1" ht="11.25" customHeight="1" x14ac:dyDescent="0.2">
      <c r="A677" s="210"/>
    </row>
    <row r="678" spans="1:1" s="211" customFormat="1" ht="11.25" customHeight="1" x14ac:dyDescent="0.2">
      <c r="A678" s="210"/>
    </row>
    <row r="679" spans="1:1" s="211" customFormat="1" ht="11.25" customHeight="1" x14ac:dyDescent="0.2">
      <c r="A679" s="210"/>
    </row>
    <row r="680" spans="1:1" s="211" customFormat="1" ht="11.25" customHeight="1" x14ac:dyDescent="0.2">
      <c r="A680" s="210"/>
    </row>
    <row r="681" spans="1:1" s="211" customFormat="1" ht="11.25" customHeight="1" x14ac:dyDescent="0.2">
      <c r="A681" s="210"/>
    </row>
    <row r="682" spans="1:1" s="211" customFormat="1" ht="11.25" customHeight="1" x14ac:dyDescent="0.2">
      <c r="A682" s="210"/>
    </row>
    <row r="683" spans="1:1" s="211" customFormat="1" ht="11.25" customHeight="1" x14ac:dyDescent="0.2">
      <c r="A683" s="210"/>
    </row>
    <row r="684" spans="1:1" s="211" customFormat="1" ht="11.25" customHeight="1" x14ac:dyDescent="0.2">
      <c r="A684" s="210"/>
    </row>
    <row r="685" spans="1:1" s="211" customFormat="1" ht="11.25" customHeight="1" x14ac:dyDescent="0.2">
      <c r="A685" s="210"/>
    </row>
    <row r="686" spans="1:1" s="211" customFormat="1" ht="11.25" customHeight="1" x14ac:dyDescent="0.2">
      <c r="A686" s="210"/>
    </row>
    <row r="687" spans="1:1" s="211" customFormat="1" ht="11.25" customHeight="1" x14ac:dyDescent="0.2">
      <c r="A687" s="210"/>
    </row>
    <row r="688" spans="1:1" s="211" customFormat="1" ht="11.25" customHeight="1" x14ac:dyDescent="0.2">
      <c r="A688" s="210"/>
    </row>
    <row r="689" spans="1:1" s="211" customFormat="1" ht="11.25" customHeight="1" x14ac:dyDescent="0.2">
      <c r="A689" s="210"/>
    </row>
    <row r="690" spans="1:1" s="211" customFormat="1" ht="11.25" customHeight="1" x14ac:dyDescent="0.2">
      <c r="A690" s="210"/>
    </row>
    <row r="691" spans="1:1" s="211" customFormat="1" ht="11.25" customHeight="1" x14ac:dyDescent="0.2">
      <c r="A691" s="210"/>
    </row>
    <row r="692" spans="1:1" s="211" customFormat="1" ht="11.25" customHeight="1" x14ac:dyDescent="0.2">
      <c r="A692" s="210"/>
    </row>
    <row r="693" spans="1:1" s="211" customFormat="1" ht="11.25" customHeight="1" x14ac:dyDescent="0.2">
      <c r="A693" s="210"/>
    </row>
    <row r="694" spans="1:1" s="211" customFormat="1" ht="11.25" customHeight="1" x14ac:dyDescent="0.2">
      <c r="A694" s="210"/>
    </row>
    <row r="695" spans="1:1" s="211" customFormat="1" ht="11.25" customHeight="1" x14ac:dyDescent="0.2">
      <c r="A695" s="210"/>
    </row>
    <row r="696" spans="1:1" s="211" customFormat="1" ht="11.25" customHeight="1" x14ac:dyDescent="0.2">
      <c r="A696" s="210"/>
    </row>
    <row r="697" spans="1:1" s="211" customFormat="1" ht="11.25" customHeight="1" x14ac:dyDescent="0.2">
      <c r="A697" s="210"/>
    </row>
    <row r="698" spans="1:1" s="211" customFormat="1" ht="11.25" customHeight="1" x14ac:dyDescent="0.2">
      <c r="A698" s="210"/>
    </row>
    <row r="699" spans="1:1" s="211" customFormat="1" ht="11.25" customHeight="1" x14ac:dyDescent="0.2">
      <c r="A699" s="210"/>
    </row>
    <row r="700" spans="1:1" s="211" customFormat="1" ht="11.25" customHeight="1" x14ac:dyDescent="0.2">
      <c r="A700" s="210"/>
    </row>
    <row r="701" spans="1:1" s="211" customFormat="1" ht="11.25" customHeight="1" x14ac:dyDescent="0.2">
      <c r="A701" s="210"/>
    </row>
    <row r="702" spans="1:1" s="211" customFormat="1" ht="11.25" customHeight="1" x14ac:dyDescent="0.2">
      <c r="A702" s="210"/>
    </row>
    <row r="703" spans="1:1" s="211" customFormat="1" ht="11.25" customHeight="1" x14ac:dyDescent="0.2">
      <c r="A703" s="210"/>
    </row>
    <row r="704" spans="1:1" s="211" customFormat="1" ht="11.25" customHeight="1" x14ac:dyDescent="0.2">
      <c r="A704" s="210"/>
    </row>
    <row r="705" spans="1:1" s="211" customFormat="1" ht="11.25" customHeight="1" x14ac:dyDescent="0.2">
      <c r="A705" s="210"/>
    </row>
    <row r="706" spans="1:1" s="211" customFormat="1" ht="11.25" customHeight="1" x14ac:dyDescent="0.2">
      <c r="A706" s="210"/>
    </row>
    <row r="707" spans="1:1" s="211" customFormat="1" ht="11.25" customHeight="1" x14ac:dyDescent="0.2">
      <c r="A707" s="210"/>
    </row>
    <row r="708" spans="1:1" s="211" customFormat="1" ht="11.25" customHeight="1" x14ac:dyDescent="0.2">
      <c r="A708" s="210"/>
    </row>
    <row r="709" spans="1:1" s="211" customFormat="1" ht="11.25" customHeight="1" x14ac:dyDescent="0.2">
      <c r="A709" s="210"/>
    </row>
    <row r="710" spans="1:1" s="211" customFormat="1" ht="11.25" customHeight="1" x14ac:dyDescent="0.2">
      <c r="A710" s="210"/>
    </row>
    <row r="711" spans="1:1" s="211" customFormat="1" ht="11.25" customHeight="1" x14ac:dyDescent="0.2">
      <c r="A711" s="210"/>
    </row>
    <row r="712" spans="1:1" s="211" customFormat="1" ht="11.25" customHeight="1" x14ac:dyDescent="0.2">
      <c r="A712" s="210"/>
    </row>
    <row r="713" spans="1:1" s="211" customFormat="1" ht="11.25" customHeight="1" x14ac:dyDescent="0.2">
      <c r="A713" s="210"/>
    </row>
    <row r="714" spans="1:1" s="211" customFormat="1" ht="11.25" customHeight="1" x14ac:dyDescent="0.2">
      <c r="A714" s="210"/>
    </row>
    <row r="715" spans="1:1" s="211" customFormat="1" ht="11.25" customHeight="1" x14ac:dyDescent="0.2">
      <c r="A715" s="210"/>
    </row>
    <row r="716" spans="1:1" s="211" customFormat="1" ht="11.25" customHeight="1" x14ac:dyDescent="0.2">
      <c r="A716" s="210"/>
    </row>
    <row r="717" spans="1:1" s="211" customFormat="1" ht="11.25" customHeight="1" x14ac:dyDescent="0.2">
      <c r="A717" s="210"/>
    </row>
    <row r="718" spans="1:1" s="211" customFormat="1" ht="11.25" customHeight="1" x14ac:dyDescent="0.2">
      <c r="A718" s="210"/>
    </row>
    <row r="719" spans="1:1" s="211" customFormat="1" ht="11.25" customHeight="1" x14ac:dyDescent="0.2">
      <c r="A719" s="210"/>
    </row>
    <row r="720" spans="1:1" s="211" customFormat="1" ht="11.25" customHeight="1" x14ac:dyDescent="0.2">
      <c r="A720" s="210"/>
    </row>
    <row r="721" spans="1:1" s="211" customFormat="1" ht="11.25" customHeight="1" x14ac:dyDescent="0.2">
      <c r="A721" s="210"/>
    </row>
    <row r="722" spans="1:1" s="211" customFormat="1" ht="11.25" customHeight="1" x14ac:dyDescent="0.2">
      <c r="A722" s="210"/>
    </row>
    <row r="723" spans="1:1" s="211" customFormat="1" ht="11.25" customHeight="1" x14ac:dyDescent="0.2">
      <c r="A723" s="210"/>
    </row>
    <row r="724" spans="1:1" s="211" customFormat="1" ht="11.25" customHeight="1" x14ac:dyDescent="0.2">
      <c r="A724" s="210"/>
    </row>
    <row r="725" spans="1:1" s="211" customFormat="1" ht="11.25" customHeight="1" x14ac:dyDescent="0.2">
      <c r="A725" s="210"/>
    </row>
    <row r="726" spans="1:1" s="211" customFormat="1" ht="11.25" customHeight="1" x14ac:dyDescent="0.2">
      <c r="A726" s="210"/>
    </row>
    <row r="727" spans="1:1" s="211" customFormat="1" ht="11.25" customHeight="1" x14ac:dyDescent="0.2">
      <c r="A727" s="210"/>
    </row>
    <row r="728" spans="1:1" s="211" customFormat="1" ht="11.25" customHeight="1" x14ac:dyDescent="0.2">
      <c r="A728" s="210"/>
    </row>
    <row r="729" spans="1:1" s="211" customFormat="1" ht="11.25" customHeight="1" x14ac:dyDescent="0.2">
      <c r="A729" s="210"/>
    </row>
    <row r="730" spans="1:1" s="211" customFormat="1" ht="11.25" customHeight="1" x14ac:dyDescent="0.2">
      <c r="A730" s="210"/>
    </row>
    <row r="731" spans="1:1" s="211" customFormat="1" ht="11.25" customHeight="1" x14ac:dyDescent="0.2">
      <c r="A731" s="210"/>
    </row>
    <row r="732" spans="1:1" s="211" customFormat="1" ht="11.25" customHeight="1" x14ac:dyDescent="0.2">
      <c r="A732" s="210"/>
    </row>
    <row r="733" spans="1:1" s="211" customFormat="1" ht="11.25" customHeight="1" x14ac:dyDescent="0.2">
      <c r="A733" s="210"/>
    </row>
    <row r="734" spans="1:1" s="211" customFormat="1" ht="11.25" customHeight="1" x14ac:dyDescent="0.2">
      <c r="A734" s="210"/>
    </row>
    <row r="735" spans="1:1" s="211" customFormat="1" ht="11.25" customHeight="1" x14ac:dyDescent="0.2">
      <c r="A735" s="210"/>
    </row>
    <row r="736" spans="1:1" s="211" customFormat="1" ht="11.25" customHeight="1" x14ac:dyDescent="0.2">
      <c r="A736" s="210"/>
    </row>
    <row r="737" spans="1:1" s="211" customFormat="1" ht="11.25" customHeight="1" x14ac:dyDescent="0.2">
      <c r="A737" s="210"/>
    </row>
    <row r="738" spans="1:1" s="211" customFormat="1" ht="11.25" customHeight="1" x14ac:dyDescent="0.2">
      <c r="A738" s="210"/>
    </row>
    <row r="739" spans="1:1" s="211" customFormat="1" ht="11.25" customHeight="1" x14ac:dyDescent="0.2">
      <c r="A739" s="210"/>
    </row>
    <row r="740" spans="1:1" s="211" customFormat="1" ht="11.25" customHeight="1" x14ac:dyDescent="0.2">
      <c r="A740" s="210"/>
    </row>
    <row r="741" spans="1:1" s="211" customFormat="1" ht="11.25" customHeight="1" x14ac:dyDescent="0.2">
      <c r="A741" s="210"/>
    </row>
    <row r="742" spans="1:1" s="211" customFormat="1" ht="11.25" customHeight="1" x14ac:dyDescent="0.2">
      <c r="A742" s="210"/>
    </row>
    <row r="743" spans="1:1" s="211" customFormat="1" ht="11.25" customHeight="1" x14ac:dyDescent="0.2">
      <c r="A743" s="210"/>
    </row>
    <row r="744" spans="1:1" s="211" customFormat="1" ht="11.25" customHeight="1" x14ac:dyDescent="0.2">
      <c r="A744" s="210"/>
    </row>
    <row r="745" spans="1:1" s="211" customFormat="1" ht="11.25" customHeight="1" x14ac:dyDescent="0.2">
      <c r="A745" s="210"/>
    </row>
    <row r="746" spans="1:1" s="211" customFormat="1" ht="11.25" customHeight="1" x14ac:dyDescent="0.2">
      <c r="A746" s="210"/>
    </row>
    <row r="747" spans="1:1" s="211" customFormat="1" ht="11.25" customHeight="1" x14ac:dyDescent="0.2">
      <c r="A747" s="210"/>
    </row>
    <row r="748" spans="1:1" s="211" customFormat="1" ht="11.25" customHeight="1" x14ac:dyDescent="0.2">
      <c r="A748" s="210"/>
    </row>
    <row r="749" spans="1:1" s="211" customFormat="1" ht="11.25" customHeight="1" x14ac:dyDescent="0.2">
      <c r="A749" s="210"/>
    </row>
    <row r="750" spans="1:1" s="211" customFormat="1" ht="11.25" customHeight="1" x14ac:dyDescent="0.2">
      <c r="A750" s="210"/>
    </row>
    <row r="751" spans="1:1" s="211" customFormat="1" ht="11.25" customHeight="1" x14ac:dyDescent="0.2">
      <c r="A751" s="210"/>
    </row>
    <row r="752" spans="1:1" s="211" customFormat="1" ht="11.25" customHeight="1" x14ac:dyDescent="0.2">
      <c r="A752" s="210"/>
    </row>
    <row r="753" spans="1:1" s="211" customFormat="1" ht="11.25" customHeight="1" x14ac:dyDescent="0.2">
      <c r="A753" s="210"/>
    </row>
    <row r="754" spans="1:1" s="211" customFormat="1" ht="11.25" customHeight="1" x14ac:dyDescent="0.2">
      <c r="A754" s="210"/>
    </row>
    <row r="755" spans="1:1" s="211" customFormat="1" ht="11.25" customHeight="1" x14ac:dyDescent="0.2">
      <c r="A755" s="210"/>
    </row>
    <row r="756" spans="1:1" s="211" customFormat="1" ht="11.25" customHeight="1" x14ac:dyDescent="0.2">
      <c r="A756" s="210"/>
    </row>
    <row r="757" spans="1:1" s="211" customFormat="1" ht="11.25" customHeight="1" x14ac:dyDescent="0.2">
      <c r="A757" s="210"/>
    </row>
    <row r="758" spans="1:1" s="211" customFormat="1" ht="11.25" customHeight="1" x14ac:dyDescent="0.2">
      <c r="A758" s="210"/>
    </row>
    <row r="759" spans="1:1" s="211" customFormat="1" ht="11.25" customHeight="1" x14ac:dyDescent="0.2">
      <c r="A759" s="210"/>
    </row>
    <row r="760" spans="1:1" s="211" customFormat="1" ht="11.25" customHeight="1" x14ac:dyDescent="0.2">
      <c r="A760" s="210"/>
    </row>
    <row r="761" spans="1:1" s="211" customFormat="1" ht="11.25" customHeight="1" x14ac:dyDescent="0.2">
      <c r="A761" s="210"/>
    </row>
    <row r="762" spans="1:1" s="211" customFormat="1" ht="11.25" customHeight="1" x14ac:dyDescent="0.2">
      <c r="A762" s="210"/>
    </row>
    <row r="763" spans="1:1" s="211" customFormat="1" ht="11.25" customHeight="1" x14ac:dyDescent="0.2">
      <c r="A763" s="210"/>
    </row>
    <row r="764" spans="1:1" s="211" customFormat="1" ht="11.25" customHeight="1" x14ac:dyDescent="0.2">
      <c r="A764" s="210"/>
    </row>
    <row r="765" spans="1:1" s="211" customFormat="1" ht="11.25" customHeight="1" x14ac:dyDescent="0.2">
      <c r="A765" s="210"/>
    </row>
  </sheetData>
  <mergeCells count="8">
    <mergeCell ref="A77:G78"/>
    <mergeCell ref="A5:A10"/>
    <mergeCell ref="B5:B10"/>
    <mergeCell ref="C5:G5"/>
    <mergeCell ref="C6:C10"/>
    <mergeCell ref="D6:F6"/>
    <mergeCell ref="G6:G10"/>
    <mergeCell ref="E7:E10"/>
  </mergeCells>
  <phoneticPr fontId="13" type="noConversion"/>
  <pageMargins left="0.98425196850393704" right="0.78740157480314965" top="0.98425196850393704" bottom="0" header="0.51181102362204722" footer="0"/>
  <pageSetup paperSize="9" scale="87" orientation="portrait" r:id="rId1"/>
  <headerFooter alignWithMargins="0">
    <oddHeader>&amp;C&amp;9- 27 -</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topLeftCell="A58" zoomScaleNormal="100" workbookViewId="0">
      <selection activeCell="G65" sqref="G65"/>
    </sheetView>
  </sheetViews>
  <sheetFormatPr baseColWidth="10" defaultColWidth="11.42578125" defaultRowHeight="12.75" x14ac:dyDescent="0.2"/>
  <cols>
    <col min="1" max="1" width="11.42578125" style="478"/>
    <col min="2" max="2" width="8.140625" style="478" customWidth="1"/>
    <col min="3" max="3" width="6.85546875" style="478" customWidth="1"/>
    <col min="4" max="4" width="7.42578125" style="478" customWidth="1"/>
    <col min="5" max="5" width="6.5703125" style="478" bestFit="1" customWidth="1"/>
    <col min="6" max="6" width="6.85546875" style="478" customWidth="1"/>
    <col min="7" max="7" width="10.140625" style="478" bestFit="1" customWidth="1"/>
    <col min="8" max="8" width="8.42578125" style="478" bestFit="1" customWidth="1"/>
    <col min="9" max="9" width="7.5703125" style="478" bestFit="1" customWidth="1"/>
    <col min="10" max="16384" width="11.42578125" style="478"/>
  </cols>
  <sheetData>
    <row r="1" spans="1:20" x14ac:dyDescent="0.2">
      <c r="A1" s="710" t="s">
        <v>572</v>
      </c>
      <c r="N1" s="478" t="s">
        <v>634</v>
      </c>
    </row>
    <row r="3" spans="1:20" x14ac:dyDescent="0.2">
      <c r="B3" s="478" t="s">
        <v>131</v>
      </c>
      <c r="C3" s="478" t="s">
        <v>3</v>
      </c>
      <c r="D3" s="478" t="s">
        <v>4</v>
      </c>
      <c r="E3" s="478" t="s">
        <v>5</v>
      </c>
      <c r="F3" s="478" t="s">
        <v>132</v>
      </c>
      <c r="G3" s="478" t="s">
        <v>6</v>
      </c>
      <c r="H3" s="478" t="s">
        <v>189</v>
      </c>
      <c r="M3"/>
      <c r="N3" s="741" t="s">
        <v>189</v>
      </c>
      <c r="O3" s="742" t="s">
        <v>6</v>
      </c>
      <c r="P3" s="742" t="s">
        <v>5</v>
      </c>
      <c r="Q3" s="742" t="s">
        <v>4</v>
      </c>
      <c r="R3" s="742" t="s">
        <v>3</v>
      </c>
      <c r="S3" s="742" t="s">
        <v>131</v>
      </c>
      <c r="T3"/>
    </row>
    <row r="4" spans="1:20" x14ac:dyDescent="0.2">
      <c r="A4" s="478">
        <v>1990</v>
      </c>
      <c r="B4" s="711">
        <v>161.84399999999999</v>
      </c>
      <c r="C4" s="711">
        <v>53.841000000000001</v>
      </c>
      <c r="D4" s="711">
        <v>22.11</v>
      </c>
      <c r="E4" s="711">
        <v>42.238</v>
      </c>
      <c r="F4" s="711">
        <v>0.66500000000000004</v>
      </c>
      <c r="G4" s="711">
        <v>27.242000000000001</v>
      </c>
      <c r="H4" s="711"/>
      <c r="I4" s="711">
        <f>SUM(B4:H4)</f>
        <v>307.94000000000005</v>
      </c>
      <c r="M4" s="743">
        <v>1990</v>
      </c>
      <c r="N4"/>
      <c r="O4" s="744">
        <v>4229.1201780000001</v>
      </c>
      <c r="P4" s="744">
        <v>8368.7068770000005</v>
      </c>
      <c r="Q4" s="744">
        <v>1667.3936450000003</v>
      </c>
      <c r="R4" s="744">
        <v>3974.0169060000007</v>
      </c>
      <c r="S4" s="744">
        <v>15127.410867999999</v>
      </c>
      <c r="T4">
        <f>SUM(N4:S4)</f>
        <v>33366.648474000001</v>
      </c>
    </row>
    <row r="5" spans="1:20" x14ac:dyDescent="0.2">
      <c r="A5" s="478">
        <v>1991</v>
      </c>
      <c r="B5" s="711">
        <v>101.497</v>
      </c>
      <c r="C5" s="711">
        <v>63.783000000000001</v>
      </c>
      <c r="D5" s="711">
        <v>17.515000000000001</v>
      </c>
      <c r="E5" s="711">
        <v>33.084000000000003</v>
      </c>
      <c r="F5" s="711">
        <v>0.61399999999999999</v>
      </c>
      <c r="G5" s="711">
        <v>25.800999999999998</v>
      </c>
      <c r="H5" s="711"/>
      <c r="I5" s="711">
        <f t="shared" ref="I5:I27" si="0">SUM(B5:H5)</f>
        <v>242.29400000000001</v>
      </c>
      <c r="M5" s="743">
        <v>1991</v>
      </c>
      <c r="N5"/>
      <c r="O5" s="744">
        <v>4002.4917139999993</v>
      </c>
      <c r="P5" s="744">
        <v>6882.9806500000004</v>
      </c>
      <c r="Q5" s="744">
        <v>1342.453223</v>
      </c>
      <c r="R5" s="744">
        <v>4713.8364340000007</v>
      </c>
      <c r="S5" s="744">
        <v>9581.2000370000005</v>
      </c>
      <c r="T5">
        <f t="shared" ref="T5:T28" si="1">SUM(N5:S5)</f>
        <v>26522.962058000005</v>
      </c>
    </row>
    <row r="6" spans="1:20" x14ac:dyDescent="0.2">
      <c r="A6" s="478">
        <v>1992</v>
      </c>
      <c r="B6" s="711">
        <v>64.97</v>
      </c>
      <c r="C6" s="711">
        <v>73.149000000000001</v>
      </c>
      <c r="D6" s="711">
        <v>25.06</v>
      </c>
      <c r="E6" s="711">
        <v>29.498000000000001</v>
      </c>
      <c r="F6" s="711">
        <v>0.61499999999999999</v>
      </c>
      <c r="G6" s="711">
        <v>23.14</v>
      </c>
      <c r="H6" s="711"/>
      <c r="I6" s="711">
        <f t="shared" si="0"/>
        <v>216.43200000000002</v>
      </c>
      <c r="M6" s="743">
        <v>1992</v>
      </c>
      <c r="N6"/>
      <c r="O6" s="744">
        <v>3563.9612010000005</v>
      </c>
      <c r="P6" s="744">
        <v>5916.3514340000002</v>
      </c>
      <c r="Q6" s="744">
        <v>1629.0641930000002</v>
      </c>
      <c r="R6" s="744">
        <v>5383.9841369999995</v>
      </c>
      <c r="S6" s="744">
        <v>6242.0826139999999</v>
      </c>
      <c r="T6">
        <f t="shared" si="1"/>
        <v>22735.443578999999</v>
      </c>
    </row>
    <row r="7" spans="1:20" x14ac:dyDescent="0.2">
      <c r="A7" s="478">
        <v>1993</v>
      </c>
      <c r="B7" s="711">
        <v>43.588999999999999</v>
      </c>
      <c r="C7" s="711">
        <v>83.664000000000001</v>
      </c>
      <c r="D7" s="711">
        <v>32.909999999999997</v>
      </c>
      <c r="E7" s="711">
        <v>29.109000000000002</v>
      </c>
      <c r="F7" s="711">
        <v>0.47499999999999998</v>
      </c>
      <c r="G7" s="711">
        <v>18.454000000000001</v>
      </c>
      <c r="H7" s="711"/>
      <c r="I7" s="711">
        <f t="shared" si="0"/>
        <v>208.20100000000002</v>
      </c>
      <c r="M7" s="743">
        <v>1993</v>
      </c>
      <c r="N7"/>
      <c r="O7" s="744">
        <v>2019.9536040000005</v>
      </c>
      <c r="P7" s="744">
        <v>5819.9392719999996</v>
      </c>
      <c r="Q7" s="744">
        <v>1935.2351919999999</v>
      </c>
      <c r="R7" s="744">
        <v>6363.342087</v>
      </c>
      <c r="S7" s="744">
        <v>3907.6187894371242</v>
      </c>
      <c r="T7">
        <f t="shared" si="1"/>
        <v>20046.088944437124</v>
      </c>
    </row>
    <row r="8" spans="1:20" x14ac:dyDescent="0.2">
      <c r="A8" s="478">
        <v>1994</v>
      </c>
      <c r="B8" s="711">
        <v>23.808</v>
      </c>
      <c r="C8" s="711">
        <v>87.2</v>
      </c>
      <c r="D8" s="711">
        <v>34.630000000000003</v>
      </c>
      <c r="E8" s="711">
        <v>29.413</v>
      </c>
      <c r="F8" s="711">
        <v>0.29699999999999999</v>
      </c>
      <c r="G8" s="711">
        <v>18.173999999999999</v>
      </c>
      <c r="H8" s="711"/>
      <c r="I8" s="711">
        <f t="shared" si="0"/>
        <v>193.52200000000002</v>
      </c>
      <c r="M8" s="743">
        <v>1994</v>
      </c>
      <c r="N8"/>
      <c r="O8" s="744">
        <v>2302.6781660000006</v>
      </c>
      <c r="P8" s="744">
        <v>5764.665081000001</v>
      </c>
      <c r="Q8" s="744">
        <v>2000.6602560000001</v>
      </c>
      <c r="R8" s="744">
        <v>6400.9771619999992</v>
      </c>
      <c r="S8" s="744">
        <v>2571.8373840000004</v>
      </c>
      <c r="T8">
        <f t="shared" si="1"/>
        <v>19040.818049000001</v>
      </c>
    </row>
    <row r="9" spans="1:20" x14ac:dyDescent="0.2">
      <c r="A9" s="478">
        <v>1995</v>
      </c>
      <c r="B9" s="711">
        <v>18.690999999999999</v>
      </c>
      <c r="C9" s="711">
        <v>92.289000000000001</v>
      </c>
      <c r="D9" s="711">
        <v>42.500999999999998</v>
      </c>
      <c r="E9" s="711">
        <v>31.706</v>
      </c>
      <c r="F9" s="711">
        <v>0.5</v>
      </c>
      <c r="G9" s="711">
        <v>17.184000000000001</v>
      </c>
      <c r="H9" s="711"/>
      <c r="I9" s="711">
        <f t="shared" si="0"/>
        <v>202.87099999999998</v>
      </c>
      <c r="M9" s="743">
        <v>1995</v>
      </c>
      <c r="N9"/>
      <c r="O9" s="744">
        <v>1602.5809716720482</v>
      </c>
      <c r="P9" s="744">
        <v>6008.5536413904001</v>
      </c>
      <c r="Q9" s="744">
        <v>2468.9303740288451</v>
      </c>
      <c r="R9" s="744">
        <v>6770.5101040685595</v>
      </c>
      <c r="S9" s="744">
        <v>1838.9385286474371</v>
      </c>
      <c r="T9">
        <f t="shared" si="1"/>
        <v>18689.513619807287</v>
      </c>
    </row>
    <row r="10" spans="1:20" x14ac:dyDescent="0.2">
      <c r="A10" s="478">
        <v>1996</v>
      </c>
      <c r="B10" s="711">
        <v>13.875999999999999</v>
      </c>
      <c r="C10" s="711">
        <v>94.070999999999998</v>
      </c>
      <c r="D10" s="711">
        <v>49.774000000000001</v>
      </c>
      <c r="E10" s="711">
        <v>33.051000000000002</v>
      </c>
      <c r="F10" s="711">
        <v>0.32</v>
      </c>
      <c r="G10" s="711">
        <v>18.521000000000001</v>
      </c>
      <c r="H10" s="711"/>
      <c r="I10" s="711">
        <f t="shared" si="0"/>
        <v>209.613</v>
      </c>
      <c r="M10" s="743">
        <v>1996</v>
      </c>
      <c r="N10"/>
      <c r="O10" s="744">
        <v>1919.353633269026</v>
      </c>
      <c r="P10" s="744">
        <v>6101.6212948514294</v>
      </c>
      <c r="Q10" s="744">
        <v>2799.1972597752001</v>
      </c>
      <c r="R10" s="744">
        <v>6905.9459495048159</v>
      </c>
      <c r="S10" s="744">
        <v>1367.717506471635</v>
      </c>
      <c r="T10">
        <f t="shared" si="1"/>
        <v>19093.835643872109</v>
      </c>
    </row>
    <row r="11" spans="1:20" x14ac:dyDescent="0.2">
      <c r="A11" s="478">
        <v>1997</v>
      </c>
      <c r="B11" s="711">
        <v>10.795</v>
      </c>
      <c r="C11" s="711">
        <v>92.149000000000001</v>
      </c>
      <c r="D11" s="711">
        <v>51.707999999999998</v>
      </c>
      <c r="E11" s="711">
        <v>33.194000000000003</v>
      </c>
      <c r="F11" s="711">
        <v>1.1459999999999999</v>
      </c>
      <c r="G11" s="711">
        <v>14.628</v>
      </c>
      <c r="H11" s="711"/>
      <c r="I11" s="711">
        <f t="shared" si="0"/>
        <v>203.62</v>
      </c>
      <c r="M11" s="745">
        <v>1997</v>
      </c>
      <c r="N11"/>
      <c r="O11" s="744">
        <v>1406.5282639744898</v>
      </c>
      <c r="P11" s="744">
        <v>5932.4513883551999</v>
      </c>
      <c r="Q11" s="744">
        <v>2901.3729030182394</v>
      </c>
      <c r="R11" s="744">
        <v>6769.4247137973289</v>
      </c>
      <c r="S11" s="744">
        <v>1065.7938938072539</v>
      </c>
      <c r="T11">
        <f t="shared" si="1"/>
        <v>18075.571162952514</v>
      </c>
    </row>
    <row r="12" spans="1:20" x14ac:dyDescent="0.2">
      <c r="A12" s="478">
        <v>1998</v>
      </c>
      <c r="B12" s="711">
        <v>7.8860000000000001</v>
      </c>
      <c r="C12" s="711">
        <v>95.68</v>
      </c>
      <c r="D12" s="711">
        <v>51.917000000000002</v>
      </c>
      <c r="E12" s="711">
        <v>34.139000000000003</v>
      </c>
      <c r="F12" s="711">
        <v>1.419</v>
      </c>
      <c r="G12" s="711">
        <v>13.552</v>
      </c>
      <c r="H12" s="711"/>
      <c r="I12" s="711">
        <f t="shared" si="0"/>
        <v>204.59300000000002</v>
      </c>
      <c r="M12" s="745">
        <v>1998</v>
      </c>
      <c r="N12"/>
      <c r="O12" s="744">
        <v>1208.7083051030766</v>
      </c>
      <c r="P12" s="744">
        <v>6040.0151758440006</v>
      </c>
      <c r="Q12" s="744">
        <v>2908.0921101054128</v>
      </c>
      <c r="R12" s="744">
        <v>7030.2505922985038</v>
      </c>
      <c r="S12" s="744">
        <v>779.72507372587313</v>
      </c>
      <c r="T12">
        <f t="shared" si="1"/>
        <v>17966.791257076868</v>
      </c>
    </row>
    <row r="13" spans="1:20" x14ac:dyDescent="0.2">
      <c r="A13" s="478">
        <v>1999</v>
      </c>
      <c r="B13" s="711">
        <v>7.4939999999999998</v>
      </c>
      <c r="C13" s="711">
        <v>94.507999999999996</v>
      </c>
      <c r="D13" s="711">
        <v>54.103999999999999</v>
      </c>
      <c r="E13" s="711">
        <v>34.960999999999999</v>
      </c>
      <c r="F13" s="711">
        <v>1.6659999999999999</v>
      </c>
      <c r="G13" s="711">
        <v>13.233000000000001</v>
      </c>
      <c r="H13" s="711"/>
      <c r="I13" s="711">
        <f t="shared" si="0"/>
        <v>205.96600000000001</v>
      </c>
      <c r="M13" s="745">
        <v>1999</v>
      </c>
      <c r="N13"/>
      <c r="O13" s="744">
        <v>1050.8979684156595</v>
      </c>
      <c r="P13" s="744">
        <v>6041.8368347544001</v>
      </c>
      <c r="Q13" s="744">
        <v>3024.804216680388</v>
      </c>
      <c r="R13" s="744">
        <v>6939.5849121317606</v>
      </c>
      <c r="S13" s="744">
        <v>744.86999877281198</v>
      </c>
      <c r="T13">
        <f t="shared" si="1"/>
        <v>17801.993930755016</v>
      </c>
    </row>
    <row r="14" spans="1:20" x14ac:dyDescent="0.2">
      <c r="A14" s="478">
        <v>2000</v>
      </c>
      <c r="B14" s="711">
        <v>5.9820000000000002</v>
      </c>
      <c r="C14" s="711">
        <v>92.492999999999995</v>
      </c>
      <c r="D14" s="711">
        <v>55.073999999999998</v>
      </c>
      <c r="E14" s="711">
        <v>36.968000000000004</v>
      </c>
      <c r="F14" s="711">
        <v>1.93</v>
      </c>
      <c r="G14" s="711">
        <v>12.256</v>
      </c>
      <c r="H14" s="711"/>
      <c r="I14" s="711">
        <f t="shared" si="0"/>
        <v>204.703</v>
      </c>
      <c r="M14" s="743">
        <v>2000</v>
      </c>
      <c r="N14"/>
      <c r="O14" s="744">
        <v>898.85459917540356</v>
      </c>
      <c r="P14" s="744">
        <v>6437.3942896559993</v>
      </c>
      <c r="Q14" s="744">
        <v>3079.5737019957928</v>
      </c>
      <c r="R14" s="744">
        <v>6786.3457378974281</v>
      </c>
      <c r="S14" s="744">
        <v>596.70550477934603</v>
      </c>
      <c r="T14">
        <f t="shared" si="1"/>
        <v>17798.873833503971</v>
      </c>
    </row>
    <row r="15" spans="1:20" x14ac:dyDescent="0.2">
      <c r="A15" s="478">
        <v>2001</v>
      </c>
      <c r="B15" s="711">
        <v>5.0620000000000003</v>
      </c>
      <c r="C15" s="711">
        <v>95.18</v>
      </c>
      <c r="D15" s="711">
        <v>58.576999999999998</v>
      </c>
      <c r="E15" s="711">
        <v>38.959000000000003</v>
      </c>
      <c r="F15" s="711">
        <v>2.4649999999999999</v>
      </c>
      <c r="G15" s="711">
        <v>13.054</v>
      </c>
      <c r="H15" s="711"/>
      <c r="I15" s="711">
        <f t="shared" si="0"/>
        <v>213.29700000000003</v>
      </c>
      <c r="M15" s="743">
        <v>2001</v>
      </c>
      <c r="N15"/>
      <c r="O15" s="744">
        <v>881.84460863652805</v>
      </c>
      <c r="P15" s="744">
        <v>6904.7538363648</v>
      </c>
      <c r="Q15" s="744">
        <v>3277.1731641503306</v>
      </c>
      <c r="R15" s="744">
        <v>6989.7470704421203</v>
      </c>
      <c r="S15" s="744">
        <v>507.85625540800299</v>
      </c>
      <c r="T15">
        <f t="shared" si="1"/>
        <v>18561.374935001782</v>
      </c>
    </row>
    <row r="16" spans="1:20" x14ac:dyDescent="0.2">
      <c r="A16" s="478">
        <v>2002</v>
      </c>
      <c r="B16" s="711">
        <v>5</v>
      </c>
      <c r="C16" s="711">
        <v>91.488888868960004</v>
      </c>
      <c r="D16" s="711">
        <v>55.582224048</v>
      </c>
      <c r="E16" s="711">
        <v>46.202486399999998</v>
      </c>
      <c r="F16" s="711">
        <v>8.3059999999999992</v>
      </c>
      <c r="G16" s="711">
        <v>12.4677756</v>
      </c>
      <c r="H16" s="711"/>
      <c r="I16" s="711">
        <f t="shared" si="0"/>
        <v>219.04737491696002</v>
      </c>
      <c r="M16" s="743">
        <v>2002</v>
      </c>
      <c r="N16"/>
      <c r="O16" s="744">
        <v>968.53395350135997</v>
      </c>
      <c r="P16" s="744">
        <v>8451.6295040928017</v>
      </c>
      <c r="Q16" s="744">
        <v>3110.2183503152432</v>
      </c>
      <c r="R16" s="744">
        <v>6718.4137430086666</v>
      </c>
      <c r="S16" s="744">
        <v>501.59728009826898</v>
      </c>
      <c r="T16">
        <f t="shared" si="1"/>
        <v>19750.392831016336</v>
      </c>
    </row>
    <row r="17" spans="1:29" x14ac:dyDescent="0.2">
      <c r="A17" s="478">
        <v>2003</v>
      </c>
      <c r="B17" s="711">
        <v>4.4249999999999998</v>
      </c>
      <c r="C17" s="711">
        <v>88.045952740999994</v>
      </c>
      <c r="D17" s="711">
        <v>54.820549785719997</v>
      </c>
      <c r="E17" s="711">
        <v>45.1980504</v>
      </c>
      <c r="F17" s="711">
        <v>17.196705999999999</v>
      </c>
      <c r="G17" s="711">
        <v>12.800811700000001</v>
      </c>
      <c r="H17" s="711">
        <v>0.86399999999999999</v>
      </c>
      <c r="I17" s="711">
        <f t="shared" si="0"/>
        <v>223.35107062672</v>
      </c>
      <c r="M17" s="745">
        <v>2003</v>
      </c>
      <c r="N17">
        <v>63.308513650000002</v>
      </c>
      <c r="O17" s="744">
        <v>953.03598246022011</v>
      </c>
      <c r="P17" s="744">
        <v>7881.3044589102192</v>
      </c>
      <c r="Q17" s="744">
        <v>3066.1781610349567</v>
      </c>
      <c r="R17" s="744">
        <v>6468.6619881020788</v>
      </c>
      <c r="S17" s="744">
        <v>443.12352206875005</v>
      </c>
      <c r="T17">
        <f t="shared" si="1"/>
        <v>18875.612626226222</v>
      </c>
    </row>
    <row r="18" spans="1:29" x14ac:dyDescent="0.2">
      <c r="A18" s="478">
        <v>2004</v>
      </c>
      <c r="B18" s="711">
        <v>4.2969999999999997</v>
      </c>
      <c r="C18" s="711">
        <v>86.014996483714498</v>
      </c>
      <c r="D18" s="711">
        <v>58.651825176000003</v>
      </c>
      <c r="E18" s="711">
        <v>39.638667599999998</v>
      </c>
      <c r="F18" s="711">
        <v>19.715357999999998</v>
      </c>
      <c r="G18" s="711">
        <v>12.5227564</v>
      </c>
      <c r="H18" s="711">
        <v>0.54400000000000004</v>
      </c>
      <c r="I18" s="711">
        <f t="shared" si="0"/>
        <v>221.38460365971449</v>
      </c>
      <c r="M18" s="745">
        <v>2004</v>
      </c>
      <c r="N18" s="746">
        <v>39.851743999999989</v>
      </c>
      <c r="O18" s="744">
        <v>780.52363313272849</v>
      </c>
      <c r="P18" s="744">
        <v>6882.9365356042526</v>
      </c>
      <c r="Q18" s="744">
        <v>3279.4854265464896</v>
      </c>
      <c r="R18" s="744">
        <v>6329.2724651696735</v>
      </c>
      <c r="S18" s="744">
        <v>414.68635640305405</v>
      </c>
      <c r="T18">
        <f t="shared" si="1"/>
        <v>17726.756160856199</v>
      </c>
    </row>
    <row r="19" spans="1:29" x14ac:dyDescent="0.2">
      <c r="A19" s="478">
        <v>2005</v>
      </c>
      <c r="B19" s="711">
        <f>3899.009084/1000</f>
        <v>3.8990090839999998</v>
      </c>
      <c r="C19" s="711">
        <f>82252.417857/1000</f>
        <v>82.252417856999998</v>
      </c>
      <c r="D19" s="711">
        <f>56940.929736/1000</f>
        <v>56.940929736000001</v>
      </c>
      <c r="E19" s="711">
        <f>42320.6064/1000</f>
        <v>42.320606399999996</v>
      </c>
      <c r="F19" s="711">
        <v>21.149826000000001</v>
      </c>
      <c r="G19" s="711">
        <f>13485.2762/1000</f>
        <v>13.485276199999999</v>
      </c>
      <c r="H19" s="711">
        <f>585.678/1000</f>
        <v>0.58567800000000003</v>
      </c>
      <c r="I19" s="711">
        <f t="shared" si="0"/>
        <v>220.63374327699998</v>
      </c>
      <c r="M19" s="745">
        <v>2005</v>
      </c>
      <c r="N19" s="744">
        <v>42.937893900000013</v>
      </c>
      <c r="O19" s="744">
        <v>814.47195748055572</v>
      </c>
      <c r="P19" s="744">
        <v>6833.5437742199992</v>
      </c>
      <c r="Q19" s="744">
        <v>3185.0951098270398</v>
      </c>
      <c r="R19" s="744">
        <v>6054.3961227531436</v>
      </c>
      <c r="S19" s="744">
        <v>390.45059309320601</v>
      </c>
      <c r="T19">
        <f t="shared" si="1"/>
        <v>17320.895451273944</v>
      </c>
    </row>
    <row r="20" spans="1:29" x14ac:dyDescent="0.2">
      <c r="A20" s="478">
        <v>2006</v>
      </c>
      <c r="B20" s="711">
        <v>3.4999582939999998</v>
      </c>
      <c r="C20" s="711">
        <v>81.649314662560002</v>
      </c>
      <c r="D20" s="711">
        <v>56.658712512000001</v>
      </c>
      <c r="E20" s="711">
        <v>42.9298164</v>
      </c>
      <c r="F20" s="711">
        <v>23.220461</v>
      </c>
      <c r="G20" s="711">
        <v>13.496518</v>
      </c>
      <c r="H20" s="711">
        <v>0.200934</v>
      </c>
      <c r="I20" s="711">
        <f t="shared" si="0"/>
        <v>221.65571486855998</v>
      </c>
      <c r="M20" s="745">
        <v>2006</v>
      </c>
      <c r="N20" s="744" t="s">
        <v>578</v>
      </c>
      <c r="O20" s="744">
        <v>782.08130717271865</v>
      </c>
      <c r="P20" s="744">
        <v>6964.7973204959999</v>
      </c>
      <c r="Q20" s="744">
        <v>3167.7899094618479</v>
      </c>
      <c r="R20" s="744">
        <v>6006.7857336502411</v>
      </c>
      <c r="S20" s="744">
        <v>348.28158338648797</v>
      </c>
      <c r="T20">
        <f t="shared" si="1"/>
        <v>17269.735854167295</v>
      </c>
    </row>
    <row r="21" spans="1:29" x14ac:dyDescent="0.2">
      <c r="A21" s="478">
        <v>2007</v>
      </c>
      <c r="B21" s="711">
        <v>4.5209202389999996</v>
      </c>
      <c r="C21" s="711">
        <v>70.704076584999996</v>
      </c>
      <c r="D21" s="711">
        <v>54.642244951999999</v>
      </c>
      <c r="E21" s="711">
        <v>44.801438400000002</v>
      </c>
      <c r="F21" s="711">
        <v>24.948675000000001</v>
      </c>
      <c r="G21" s="711">
        <v>12.336033799999999</v>
      </c>
      <c r="H21" s="711">
        <v>1.047105</v>
      </c>
      <c r="I21" s="711">
        <f t="shared" si="0"/>
        <v>213.000493976</v>
      </c>
      <c r="M21" s="745">
        <v>2007</v>
      </c>
      <c r="N21" s="744">
        <v>76.753456200000002</v>
      </c>
      <c r="O21" s="744">
        <v>713.50063994011873</v>
      </c>
      <c r="P21" s="744">
        <v>7204.0548582252013</v>
      </c>
      <c r="Q21" s="744">
        <v>3054.654350183464</v>
      </c>
      <c r="R21" s="744">
        <v>5200.1764151593998</v>
      </c>
      <c r="S21" s="744">
        <v>452.56158338447904</v>
      </c>
      <c r="T21">
        <f t="shared" si="1"/>
        <v>16701.701303092665</v>
      </c>
    </row>
    <row r="22" spans="1:29" x14ac:dyDescent="0.2">
      <c r="A22" s="478">
        <v>2008</v>
      </c>
      <c r="B22" s="711">
        <v>4.876228212</v>
      </c>
      <c r="C22" s="711">
        <v>76.896024052000001</v>
      </c>
      <c r="D22" s="711">
        <v>54.811385682789499</v>
      </c>
      <c r="E22" s="711">
        <v>45.181918799999998</v>
      </c>
      <c r="F22" s="711">
        <v>22.169360999999999</v>
      </c>
      <c r="G22" s="711">
        <v>13.206759</v>
      </c>
      <c r="H22" s="711">
        <v>0.97374000000000005</v>
      </c>
      <c r="I22" s="711">
        <f t="shared" si="0"/>
        <v>218.11541674678952</v>
      </c>
      <c r="M22" s="745">
        <v>2008</v>
      </c>
      <c r="N22" s="744">
        <v>71.374922099999992</v>
      </c>
      <c r="O22" s="744">
        <v>695.35399734420685</v>
      </c>
      <c r="P22" s="744">
        <v>6918.2829682560005</v>
      </c>
      <c r="Q22" s="744">
        <v>3065.0884375512355</v>
      </c>
      <c r="R22" s="744">
        <v>5650.9733320451596</v>
      </c>
      <c r="S22" s="744">
        <v>484.15131640311205</v>
      </c>
      <c r="T22">
        <f t="shared" si="1"/>
        <v>16885.224973699718</v>
      </c>
    </row>
    <row r="23" spans="1:29" x14ac:dyDescent="0.2">
      <c r="A23" s="478">
        <v>2009</v>
      </c>
      <c r="B23" s="711">
        <v>5.1342065249999997</v>
      </c>
      <c r="C23" s="711">
        <v>73.739803215999999</v>
      </c>
      <c r="D23" s="711">
        <v>50.083750871999996</v>
      </c>
      <c r="E23" s="711">
        <v>42.125648400000003</v>
      </c>
      <c r="F23" s="711">
        <v>19.351895000000003</v>
      </c>
      <c r="G23" s="711">
        <v>13.356638200000001</v>
      </c>
      <c r="H23" s="711">
        <v>2.0566430000000002</v>
      </c>
      <c r="I23" s="711">
        <f t="shared" si="0"/>
        <v>205.84858521300001</v>
      </c>
      <c r="M23" s="745">
        <v>2009</v>
      </c>
      <c r="N23" s="744">
        <v>150.75193189999999</v>
      </c>
      <c r="O23" s="744">
        <v>710.94729015606538</v>
      </c>
      <c r="P23" s="744">
        <v>6388.0030679399997</v>
      </c>
      <c r="Q23" s="744">
        <v>2803.6910669862418</v>
      </c>
      <c r="R23" s="744">
        <v>5415.5894032288397</v>
      </c>
      <c r="S23" s="744">
        <v>508.52704112309993</v>
      </c>
      <c r="T23">
        <f t="shared" si="1"/>
        <v>15977.509801334245</v>
      </c>
    </row>
    <row r="24" spans="1:29" x14ac:dyDescent="0.2">
      <c r="A24" s="478">
        <v>2010</v>
      </c>
      <c r="B24" s="711">
        <v>5.6867348199999999</v>
      </c>
      <c r="C24" s="711">
        <v>74.533766673999978</v>
      </c>
      <c r="D24" s="711">
        <v>54.377920940999992</v>
      </c>
      <c r="E24" s="711">
        <v>44.942065200000002</v>
      </c>
      <c r="F24" s="711">
        <v>24.008426400000008</v>
      </c>
      <c r="G24" s="711">
        <v>13.761828</v>
      </c>
      <c r="H24" s="711">
        <v>2.2047789999999994</v>
      </c>
      <c r="I24" s="711">
        <f t="shared" si="0"/>
        <v>219.51552103500001</v>
      </c>
      <c r="M24" s="745">
        <v>2010</v>
      </c>
      <c r="N24" s="744">
        <v>161.61030069999995</v>
      </c>
      <c r="O24" s="744">
        <v>718.32505052371687</v>
      </c>
      <c r="P24" s="744">
        <v>6847.7511779197484</v>
      </c>
      <c r="Q24" s="744">
        <v>3043.6165483139753</v>
      </c>
      <c r="R24" s="744">
        <v>5476.5951397805557</v>
      </c>
      <c r="S24" s="744">
        <v>558.75086286519991</v>
      </c>
      <c r="T24">
        <f t="shared" si="1"/>
        <v>16806.649080103194</v>
      </c>
    </row>
    <row r="25" spans="1:29" x14ac:dyDescent="0.2">
      <c r="A25" s="478">
        <v>2011</v>
      </c>
      <c r="B25" s="711">
        <v>5.6077430459999995</v>
      </c>
      <c r="C25" s="711">
        <v>71.483812586999989</v>
      </c>
      <c r="D25" s="711">
        <v>47.759290985999989</v>
      </c>
      <c r="E25" s="711">
        <v>46.495249200000003</v>
      </c>
      <c r="F25" s="711">
        <v>20.925982000000001</v>
      </c>
      <c r="G25" s="711">
        <v>11.965271164000002</v>
      </c>
      <c r="H25" s="711">
        <v>2.4560730000000004</v>
      </c>
      <c r="I25" s="711">
        <f t="shared" si="0"/>
        <v>206.69342198299998</v>
      </c>
      <c r="K25" s="712"/>
      <c r="L25" s="712"/>
      <c r="M25" s="745">
        <v>2011</v>
      </c>
      <c r="N25" s="744">
        <v>180.03015089999997</v>
      </c>
      <c r="O25" s="744">
        <v>613.27507865300845</v>
      </c>
      <c r="P25" s="744">
        <v>7420.7066262033604</v>
      </c>
      <c r="Q25" s="744">
        <v>2673.9785805675656</v>
      </c>
      <c r="R25" s="744">
        <v>5250.4573858418089</v>
      </c>
      <c r="S25" s="744">
        <v>559.37534895474596</v>
      </c>
      <c r="T25">
        <f t="shared" si="1"/>
        <v>16697.82317112049</v>
      </c>
    </row>
    <row r="26" spans="1:29" x14ac:dyDescent="0.2">
      <c r="A26" s="478">
        <v>2012</v>
      </c>
      <c r="B26" s="711">
        <v>5.4109742380000005</v>
      </c>
      <c r="C26" s="711">
        <v>72.033312945502772</v>
      </c>
      <c r="D26" s="711">
        <v>51.051883103999991</v>
      </c>
      <c r="E26" s="711">
        <v>45.512956799999998</v>
      </c>
      <c r="F26" s="711">
        <v>20.238995999999997</v>
      </c>
      <c r="G26" s="711">
        <v>12.993440600000001</v>
      </c>
      <c r="H26" s="711">
        <v>2.3795800000000003</v>
      </c>
      <c r="I26" s="711">
        <f t="shared" si="0"/>
        <v>209.62114368750275</v>
      </c>
      <c r="M26" s="745">
        <v>2012</v>
      </c>
      <c r="N26" s="744">
        <v>174.423214</v>
      </c>
      <c r="O26" s="744">
        <v>652.53656545425793</v>
      </c>
      <c r="P26" s="744">
        <v>7299.3070199902804</v>
      </c>
      <c r="Q26" s="744">
        <v>2857.4657544049578</v>
      </c>
      <c r="R26" s="744">
        <v>5295.7964122093463</v>
      </c>
      <c r="S26" s="744">
        <v>539.78649251449804</v>
      </c>
      <c r="T26">
        <f t="shared" si="1"/>
        <v>16819.315458573339</v>
      </c>
    </row>
    <row r="27" spans="1:29" x14ac:dyDescent="0.2">
      <c r="A27" s="478">
        <v>2013</v>
      </c>
      <c r="B27" s="711">
        <v>4.8129999999999997</v>
      </c>
      <c r="C27" s="711">
        <v>73.352999999999994</v>
      </c>
      <c r="D27" s="711">
        <v>52.914999999999999</v>
      </c>
      <c r="E27" s="711">
        <v>45.125</v>
      </c>
      <c r="F27" s="711">
        <v>23.141999999999999</v>
      </c>
      <c r="G27" s="711">
        <v>13.205</v>
      </c>
      <c r="H27" s="711">
        <v>2.1389999999999998</v>
      </c>
      <c r="I27" s="711">
        <f t="shared" si="0"/>
        <v>214.69200000000001</v>
      </c>
      <c r="M27" s="745">
        <v>2013</v>
      </c>
      <c r="N27" s="744">
        <v>156.78108413000004</v>
      </c>
      <c r="O27" s="744">
        <v>691.08043133652768</v>
      </c>
      <c r="P27" s="744">
        <v>7194.0523818314168</v>
      </c>
      <c r="Q27" s="744">
        <v>2962.1514651708703</v>
      </c>
      <c r="R27" s="744">
        <v>5395.0967660358228</v>
      </c>
      <c r="S27" s="744">
        <v>478.85905453181601</v>
      </c>
      <c r="T27">
        <f t="shared" si="1"/>
        <v>16878.021183036453</v>
      </c>
    </row>
    <row r="28" spans="1:29" x14ac:dyDescent="0.2">
      <c r="A28" s="478">
        <v>2014</v>
      </c>
      <c r="B28" s="711">
        <v>4.5998414079999996</v>
      </c>
      <c r="C28" s="711">
        <v>71.163177776586807</v>
      </c>
      <c r="D28" s="711">
        <v>47.748147361999997</v>
      </c>
      <c r="E28" s="711">
        <v>45.020615651999996</v>
      </c>
      <c r="F28" s="711">
        <v>21.326272735</v>
      </c>
      <c r="G28" s="711">
        <v>10.918210699999999</v>
      </c>
      <c r="H28" s="711">
        <v>1.92464539</v>
      </c>
      <c r="I28" s="711">
        <f>SUM(B28:H28)</f>
        <v>202.7009110235868</v>
      </c>
      <c r="M28" s="745">
        <v>2014</v>
      </c>
      <c r="N28" s="744">
        <v>135.54389457899998</v>
      </c>
      <c r="O28" s="744">
        <v>608.31646385041404</v>
      </c>
      <c r="P28" s="744">
        <v>7033.7787505621927</v>
      </c>
      <c r="Q28" s="744">
        <v>2673.5839819932808</v>
      </c>
      <c r="R28" s="744">
        <v>5235.506906020868</v>
      </c>
      <c r="S28" s="744">
        <v>476.35630592063234</v>
      </c>
      <c r="T28">
        <f t="shared" si="1"/>
        <v>16163.086302926387</v>
      </c>
    </row>
    <row r="29" spans="1:29" x14ac:dyDescent="0.2">
      <c r="A29" s="478">
        <v>2015</v>
      </c>
      <c r="B29" s="711">
        <v>4.2828699970000006</v>
      </c>
      <c r="C29" s="711">
        <v>71.028840977744011</v>
      </c>
      <c r="D29" s="711">
        <v>50.269851298583191</v>
      </c>
      <c r="E29" s="711">
        <v>46.180898799999994</v>
      </c>
      <c r="F29" s="711">
        <v>19.898297101002633</v>
      </c>
      <c r="G29" s="711">
        <v>11.55346802</v>
      </c>
      <c r="H29" s="711">
        <v>1.81447128</v>
      </c>
      <c r="I29" s="711">
        <v>205.02869747432982</v>
      </c>
      <c r="K29" s="657"/>
      <c r="M29" s="745">
        <v>2015</v>
      </c>
      <c r="N29" s="755">
        <v>128.22935480999999</v>
      </c>
      <c r="O29" s="755">
        <v>596.63146028369749</v>
      </c>
      <c r="P29" s="755">
        <v>6706.7472999072234</v>
      </c>
      <c r="Q29" s="755">
        <v>2817.3931978067385</v>
      </c>
      <c r="R29" s="755">
        <v>5227.9762058845899</v>
      </c>
      <c r="S29" s="755">
        <v>426.70285035561182</v>
      </c>
      <c r="T29" s="754">
        <v>15903.680369047861</v>
      </c>
      <c r="V29" s="478">
        <v>55828.681740000007</v>
      </c>
      <c r="W29" s="478">
        <v>2979.5176400000005</v>
      </c>
      <c r="X29" s="478">
        <v>1544.1376900000002</v>
      </c>
      <c r="Y29" s="478">
        <v>18600.78629</v>
      </c>
      <c r="Z29" s="478">
        <v>21622.653999999995</v>
      </c>
      <c r="AA29" s="478">
        <v>6288.5065100000002</v>
      </c>
      <c r="AB29" s="478">
        <v>2978.6083299999996</v>
      </c>
      <c r="AC29" s="478">
        <v>1814.47128</v>
      </c>
    </row>
    <row r="30" spans="1:29" x14ac:dyDescent="0.2">
      <c r="A30" s="478">
        <v>2016</v>
      </c>
      <c r="B30" s="711">
        <v>4.3521002340045225</v>
      </c>
      <c r="C30" s="711">
        <v>71.032248420582874</v>
      </c>
      <c r="D30" s="711">
        <v>53.252433900078977</v>
      </c>
      <c r="E30" s="711">
        <v>45.129910000000002</v>
      </c>
      <c r="F30" s="711">
        <v>21.552611291226743</v>
      </c>
      <c r="G30" s="711">
        <v>12.1926916</v>
      </c>
      <c r="H30" s="711">
        <v>2.1072441300000002</v>
      </c>
      <c r="I30" s="711">
        <v>209.61923957589309</v>
      </c>
      <c r="K30" s="657"/>
      <c r="M30" s="745">
        <v>2016</v>
      </c>
      <c r="N30" s="755">
        <v>149.21313122699996</v>
      </c>
      <c r="O30" s="755">
        <v>638.86344251953028</v>
      </c>
      <c r="P30" s="755">
        <v>6473.9164093672425</v>
      </c>
      <c r="Q30" s="755">
        <v>2982.2320895216976</v>
      </c>
      <c r="R30" s="755">
        <v>5233.0249051543897</v>
      </c>
      <c r="S30" s="755">
        <v>433.44915528731849</v>
      </c>
      <c r="T30" s="754">
        <v>15910.699133077178</v>
      </c>
      <c r="V30" s="478">
        <v>59600.400370000003</v>
      </c>
      <c r="W30" s="478">
        <v>2982.7147999999997</v>
      </c>
      <c r="X30" s="478">
        <v>1575.9696200000003</v>
      </c>
      <c r="Y30" s="478">
        <v>19720.013440000002</v>
      </c>
      <c r="Z30" s="478">
        <v>21934.58</v>
      </c>
      <c r="AA30" s="478">
        <v>8175.5946300000023</v>
      </c>
      <c r="AB30" s="478">
        <v>3104.2837500000001</v>
      </c>
      <c r="AC30" s="478">
        <v>2107.24413</v>
      </c>
    </row>
    <row r="31" spans="1:29" x14ac:dyDescent="0.2">
      <c r="A31" s="478">
        <v>2017</v>
      </c>
      <c r="B31" s="711">
        <v>4.5911971720722446</v>
      </c>
      <c r="C31" s="711">
        <v>71.400887612221453</v>
      </c>
      <c r="D31" s="711">
        <v>53.72509916452438</v>
      </c>
      <c r="E31" s="711">
        <v>43.720684999999996</v>
      </c>
      <c r="F31" s="711">
        <v>20.620000742161679</v>
      </c>
      <c r="G31" s="711">
        <v>12.0094204</v>
      </c>
      <c r="H31" s="711">
        <v>2.2359949200000004</v>
      </c>
      <c r="I31" s="711">
        <v>208.30328501097978</v>
      </c>
      <c r="K31" s="657"/>
      <c r="M31" s="745">
        <v>2017</v>
      </c>
      <c r="N31" s="755">
        <v>157.11005749500001</v>
      </c>
      <c r="O31" s="755">
        <v>649.00229510571182</v>
      </c>
      <c r="P31" s="755">
        <v>5899.0811075669508</v>
      </c>
      <c r="Q31" s="755">
        <v>3007.5640994998248</v>
      </c>
      <c r="R31" s="755">
        <v>5262.9566110676233</v>
      </c>
      <c r="S31" s="755">
        <v>457.12611712927355</v>
      </c>
      <c r="T31" s="754">
        <v>15432.840287864385</v>
      </c>
      <c r="V31" s="478">
        <v>58789.98032000001</v>
      </c>
      <c r="W31" s="478">
        <v>3220.8940500000003</v>
      </c>
      <c r="X31" s="478">
        <v>1477.6952999999999</v>
      </c>
      <c r="Y31" s="478">
        <v>19659.757189999997</v>
      </c>
      <c r="Z31" s="478">
        <v>21663.825000000001</v>
      </c>
      <c r="AA31" s="478">
        <v>7243.7771100000009</v>
      </c>
      <c r="AB31" s="478">
        <v>3288.0367499999998</v>
      </c>
      <c r="AC31" s="478">
        <v>2235.9949200000005</v>
      </c>
    </row>
    <row r="32" spans="1:29" x14ac:dyDescent="0.2">
      <c r="A32" s="478">
        <v>2018</v>
      </c>
      <c r="B32" s="711">
        <v>5.8205000359050008</v>
      </c>
      <c r="C32" s="711">
        <v>71.443682014900318</v>
      </c>
      <c r="D32" s="711">
        <v>54.465423536423778</v>
      </c>
      <c r="E32" s="711">
        <v>42.082702884000007</v>
      </c>
      <c r="F32" s="711">
        <v>20.648</v>
      </c>
      <c r="G32" s="711">
        <v>11.358891999999999</v>
      </c>
      <c r="H32" s="711">
        <v>2.3337650000000001</v>
      </c>
      <c r="I32" s="711">
        <v>208.15252587175277</v>
      </c>
      <c r="K32" s="657"/>
      <c r="M32" s="745">
        <v>2018</v>
      </c>
      <c r="N32" s="755">
        <v>165.93069149999999</v>
      </c>
      <c r="O32" s="755">
        <v>669.43155060751656</v>
      </c>
      <c r="P32" s="755">
        <v>5356.9042037357576</v>
      </c>
      <c r="Q32" s="755">
        <v>3173.8831419827893</v>
      </c>
      <c r="R32" s="755">
        <v>5266.4068965074202</v>
      </c>
      <c r="S32" s="755">
        <v>575.00715629679041</v>
      </c>
      <c r="T32" s="754">
        <v>15207.5636406303</v>
      </c>
      <c r="V32" s="478">
        <v>60389.877948880006</v>
      </c>
      <c r="W32" s="478">
        <v>4528.7042648800007</v>
      </c>
      <c r="X32" s="478">
        <v>1515.4120000000003</v>
      </c>
      <c r="Y32" s="478">
        <v>20203.236999999997</v>
      </c>
      <c r="Z32" s="478">
        <v>21590.343684000007</v>
      </c>
      <c r="AA32" s="478">
        <v>6896.7340000000013</v>
      </c>
      <c r="AB32" s="478">
        <v>3321.6820000000007</v>
      </c>
      <c r="AC32" s="478">
        <v>2333.7649999999999</v>
      </c>
    </row>
    <row r="33" spans="1:29" x14ac:dyDescent="0.2">
      <c r="A33" s="478">
        <v>2019</v>
      </c>
      <c r="B33" s="711">
        <v>5.53190400124</v>
      </c>
      <c r="C33" s="711">
        <v>71.405834055805329</v>
      </c>
      <c r="D33" s="711">
        <v>53.382625785457151</v>
      </c>
      <c r="E33" s="711">
        <v>41.768944775999998</v>
      </c>
      <c r="F33" s="711">
        <v>20.124094282744906</v>
      </c>
      <c r="G33" s="711">
        <v>12.644356200000001</v>
      </c>
      <c r="H33" s="711">
        <v>2.9024209999999999</v>
      </c>
      <c r="I33" s="711">
        <v>207.76018010124739</v>
      </c>
      <c r="M33" s="745">
        <v>2019</v>
      </c>
      <c r="N33" s="755">
        <v>206.36213309999997</v>
      </c>
      <c r="O33" s="755">
        <v>676.79283119749607</v>
      </c>
      <c r="P33" s="755">
        <v>4568.7982291025255</v>
      </c>
      <c r="Q33" s="755">
        <v>3092.2638653475174</v>
      </c>
      <c r="R33" s="755">
        <v>5261.7289731963956</v>
      </c>
      <c r="S33" s="755">
        <v>545.4646881769122</v>
      </c>
      <c r="T33" s="754">
        <v>14351.436946883372</v>
      </c>
      <c r="V33" s="478">
        <v>59460.23297284</v>
      </c>
      <c r="W33" s="478">
        <v>4366.4401968399998</v>
      </c>
      <c r="X33" s="478">
        <v>1383.9970000000001</v>
      </c>
      <c r="Y33" s="478">
        <v>20080.667000000001</v>
      </c>
      <c r="Z33" s="478">
        <v>21041.134775999995</v>
      </c>
      <c r="AA33" s="478">
        <v>6399.7919999999995</v>
      </c>
      <c r="AB33" s="478">
        <v>3285.7810000000004</v>
      </c>
      <c r="AC33" s="478">
        <v>2902.4209999999998</v>
      </c>
    </row>
    <row r="34" spans="1:29" x14ac:dyDescent="0.2">
      <c r="A34" s="478">
        <v>2020</v>
      </c>
      <c r="B34" s="711">
        <v>5.2918488364479996</v>
      </c>
      <c r="C34" s="711">
        <v>65.981496466479996</v>
      </c>
      <c r="D34" s="711">
        <v>53.096113786503302</v>
      </c>
      <c r="E34" s="711">
        <v>40.682105495999998</v>
      </c>
      <c r="F34" s="711">
        <v>21.003863034244599</v>
      </c>
      <c r="G34" s="711">
        <v>12.3090542</v>
      </c>
      <c r="H34" s="711">
        <v>2.9925519999999999</v>
      </c>
      <c r="I34" s="711">
        <v>201.35703381967582</v>
      </c>
      <c r="M34" s="745">
        <v>2020</v>
      </c>
      <c r="N34" s="744">
        <f>T38</f>
        <v>212.77044720000001</v>
      </c>
      <c r="O34" s="744">
        <v>699.79680637071112</v>
      </c>
      <c r="P34" s="744">
        <v>3965.8952354898734</v>
      </c>
      <c r="Q34" s="744">
        <v>2963.0432536496846</v>
      </c>
      <c r="R34" s="744">
        <v>4860.6613680971232</v>
      </c>
      <c r="S34" s="744">
        <v>523.10560233799231</v>
      </c>
      <c r="T34" s="758">
        <f>SUM(N34:S34)</f>
        <v>13225.272713145385</v>
      </c>
      <c r="V34" s="478">
        <v>57041.251590860003</v>
      </c>
      <c r="W34" s="478">
        <v>4238.5220948599999</v>
      </c>
      <c r="X34" s="478">
        <v>1074.538</v>
      </c>
      <c r="Y34" s="478">
        <v>19316.855000000003</v>
      </c>
      <c r="Z34" s="478">
        <v>19650.059495999998</v>
      </c>
      <c r="AA34" s="478">
        <v>6605.3220000000001</v>
      </c>
      <c r="AB34" s="478">
        <v>3163.4029999999998</v>
      </c>
      <c r="AC34" s="478">
        <v>2992.5520000000001</v>
      </c>
    </row>
    <row r="35" spans="1:29" x14ac:dyDescent="0.2">
      <c r="A35" s="478">
        <v>2021</v>
      </c>
      <c r="B35" s="711">
        <v>5.5130787241729999</v>
      </c>
      <c r="C35" s="711">
        <v>65.326235933027178</v>
      </c>
      <c r="D35" s="711">
        <v>58.645117172350133</v>
      </c>
      <c r="E35" s="711">
        <v>41.617813212000009</v>
      </c>
      <c r="F35" s="711">
        <v>18.772971655003737</v>
      </c>
      <c r="G35" s="711">
        <v>13.0380816</v>
      </c>
      <c r="H35" s="711">
        <v>2.8125689999999999</v>
      </c>
      <c r="I35" s="711">
        <v>205.72586729655404</v>
      </c>
      <c r="L35" s="738"/>
      <c r="M35" s="745">
        <v>2021</v>
      </c>
      <c r="N35" s="744">
        <v>199.97365589999998</v>
      </c>
      <c r="O35" s="744">
        <v>753.32568993811662</v>
      </c>
      <c r="P35" s="744">
        <v>4514.6285443520683</v>
      </c>
      <c r="Q35" s="744">
        <v>3270.2519986056218</v>
      </c>
      <c r="R35" s="744">
        <v>4803.3812880515807</v>
      </c>
      <c r="S35" s="744">
        <v>544.65508785600446</v>
      </c>
      <c r="T35" s="758">
        <f>SUM(N35:S35)</f>
        <v>14086.216264703391</v>
      </c>
      <c r="V35" s="478">
        <v>57357.517521500005</v>
      </c>
      <c r="W35" s="478">
        <v>4309.0697094999996</v>
      </c>
      <c r="X35" s="478">
        <v>1073.2560000000001</v>
      </c>
      <c r="Y35" s="478">
        <v>20639.708000000002</v>
      </c>
      <c r="Z35" s="478">
        <v>20407.192812000008</v>
      </c>
      <c r="AA35" s="478">
        <v>4833.7740000000013</v>
      </c>
      <c r="AB35" s="478">
        <v>3281.9480000000008</v>
      </c>
      <c r="AC35" s="478">
        <v>2812.569</v>
      </c>
    </row>
    <row r="36" spans="1:29" x14ac:dyDescent="0.2">
      <c r="A36" s="478">
        <v>2022</v>
      </c>
      <c r="B36" s="711">
        <v>5.484</v>
      </c>
      <c r="C36" s="711">
        <v>6.5449999999999999</v>
      </c>
      <c r="D36" s="711">
        <v>52.377000000000002</v>
      </c>
      <c r="E36" s="711">
        <v>40.69</v>
      </c>
      <c r="F36" s="711">
        <v>22.571000000000002</v>
      </c>
      <c r="G36" s="711">
        <v>11.795999999999999</v>
      </c>
      <c r="H36" s="711">
        <v>2.7480000000000002</v>
      </c>
      <c r="I36" s="711">
        <v>201.12200000000001</v>
      </c>
      <c r="L36" s="738"/>
      <c r="M36" s="745">
        <v>2022</v>
      </c>
      <c r="N36" s="744">
        <v>195.4074717</v>
      </c>
      <c r="O36" s="744">
        <v>598.25528020365209</v>
      </c>
      <c r="P36" s="744">
        <v>4720.9534331303539</v>
      </c>
      <c r="Q36" s="744">
        <v>3055.8163290214216</v>
      </c>
      <c r="R36" s="744">
        <v>4818.86898246492</v>
      </c>
      <c r="S36" s="744">
        <v>539.87352903889075</v>
      </c>
      <c r="T36" s="758">
        <f>SUM(N36:S36)</f>
        <v>13929.175025559238</v>
      </c>
      <c r="V36" s="478">
        <v>1150.2315676301537</v>
      </c>
      <c r="W36" s="478">
        <v>2625.640800913754</v>
      </c>
      <c r="X36" s="478">
        <v>7.3668669679999983</v>
      </c>
      <c r="Y36" s="478">
        <v>902.32348686253601</v>
      </c>
      <c r="Z36" s="478">
        <v>1.84578666552605</v>
      </c>
      <c r="AA36" s="478">
        <v>39.626657054794855</v>
      </c>
      <c r="AB36" s="478">
        <v>91.833816370154324</v>
      </c>
      <c r="AC36" s="478">
        <f>SUM(V36:AB36)</f>
        <v>4818.86898246492</v>
      </c>
    </row>
    <row r="37" spans="1:29" x14ac:dyDescent="0.2">
      <c r="B37" s="711"/>
      <c r="C37" s="711"/>
      <c r="D37" s="711"/>
      <c r="E37" s="711"/>
      <c r="F37" s="711"/>
      <c r="G37" s="711"/>
      <c r="H37" s="711"/>
      <c r="M37" s="745">
        <v>2023</v>
      </c>
      <c r="N37" s="744">
        <v>160.68493349999997</v>
      </c>
      <c r="O37" s="744">
        <v>652.0326328486442</v>
      </c>
      <c r="P37" s="744">
        <v>4178.8476565318006</v>
      </c>
      <c r="Q37" s="744">
        <v>2861.1907138118931</v>
      </c>
      <c r="R37" s="744">
        <v>4786.6235497866419</v>
      </c>
      <c r="S37" s="744">
        <v>282.96480575314689</v>
      </c>
      <c r="T37" s="758">
        <f>SUM(N37:S37)</f>
        <v>12922.344292232126</v>
      </c>
    </row>
    <row r="38" spans="1:29" x14ac:dyDescent="0.2">
      <c r="A38" s="710" t="s">
        <v>573</v>
      </c>
      <c r="N38" s="660">
        <v>8559.5806712847989</v>
      </c>
      <c r="O38" s="660">
        <v>523.10560233799231</v>
      </c>
      <c r="P38" s="660">
        <v>4860.6613680971232</v>
      </c>
      <c r="Q38" s="660">
        <v>2963.0432536496846</v>
      </c>
      <c r="R38" s="660">
        <v>3965.8952354898734</v>
      </c>
      <c r="S38" s="660">
        <v>699.79680637071112</v>
      </c>
      <c r="T38" s="660">
        <v>212.77044720000001</v>
      </c>
      <c r="V38" s="478">
        <v>539.87352903889075</v>
      </c>
      <c r="W38" s="478">
        <v>4818.86898246492</v>
      </c>
    </row>
    <row r="39" spans="1:29" x14ac:dyDescent="0.2">
      <c r="N39" s="660">
        <v>8818.262030413207</v>
      </c>
      <c r="O39" s="660">
        <v>544.65508785600446</v>
      </c>
      <c r="P39" s="660">
        <v>4803.3812880515807</v>
      </c>
      <c r="Q39" s="660">
        <v>3270.2519986056218</v>
      </c>
      <c r="R39" s="660">
        <v>4514.6285443520683</v>
      </c>
      <c r="S39" s="660">
        <v>753.32568993811662</v>
      </c>
      <c r="T39" s="660">
        <v>199.97365589999998</v>
      </c>
    </row>
    <row r="40" spans="1:29" x14ac:dyDescent="0.2">
      <c r="B40" s="478" t="s">
        <v>579</v>
      </c>
      <c r="C40" s="478" t="s">
        <v>7</v>
      </c>
      <c r="D40" s="478" t="s">
        <v>586</v>
      </c>
    </row>
    <row r="41" spans="1:29" x14ac:dyDescent="0.2">
      <c r="A41" s="478">
        <v>1990</v>
      </c>
      <c r="B41" s="478">
        <v>13226.164918318333</v>
      </c>
      <c r="C41" s="478">
        <v>3371.989008</v>
      </c>
      <c r="D41" s="478">
        <v>16768.494547681672</v>
      </c>
      <c r="P41" s="478">
        <v>116264</v>
      </c>
      <c r="Q41" s="478">
        <v>44083</v>
      </c>
      <c r="R41" s="478">
        <v>147583</v>
      </c>
    </row>
    <row r="42" spans="1:29" x14ac:dyDescent="0.2">
      <c r="A42" s="478">
        <v>1991</v>
      </c>
      <c r="B42" s="478">
        <v>9207.3897561929771</v>
      </c>
      <c r="C42" s="478">
        <v>3417.8839800000001</v>
      </c>
      <c r="D42" s="478">
        <v>13897.688321807022</v>
      </c>
      <c r="P42" s="478">
        <v>37866.887207733693</v>
      </c>
      <c r="Q42" s="478">
        <v>59069.637999999999</v>
      </c>
      <c r="R42" s="478">
        <v>105934.62056662206</v>
      </c>
    </row>
    <row r="43" spans="1:29" x14ac:dyDescent="0.2">
      <c r="A43" s="478">
        <v>1992</v>
      </c>
      <c r="B43" s="478">
        <v>6454.2410429236825</v>
      </c>
      <c r="C43" s="478">
        <v>3603.1208034327137</v>
      </c>
      <c r="D43" s="478">
        <v>12678.081732643604</v>
      </c>
      <c r="P43" s="478">
        <v>38638.806990999998</v>
      </c>
      <c r="Q43" s="478">
        <v>61748.105000000003</v>
      </c>
      <c r="R43" s="478">
        <v>104315.29066245508</v>
      </c>
    </row>
    <row r="44" spans="1:29" x14ac:dyDescent="0.2">
      <c r="A44" s="478">
        <v>1993</v>
      </c>
      <c r="B44" s="478">
        <v>5589.8332524125281</v>
      </c>
      <c r="C44" s="478">
        <v>3970.3282469999999</v>
      </c>
      <c r="D44" s="478">
        <v>10485.927445024598</v>
      </c>
      <c r="P44" s="478">
        <v>51078.792872000005</v>
      </c>
      <c r="Q44" s="478">
        <v>57833.206064000005</v>
      </c>
      <c r="R44" s="478">
        <v>111723.28571699999</v>
      </c>
    </row>
    <row r="45" spans="1:29" x14ac:dyDescent="0.2">
      <c r="A45" s="478">
        <v>1994</v>
      </c>
      <c r="B45" s="478">
        <v>4055.9809366254335</v>
      </c>
      <c r="C45" s="478">
        <v>4041.2786569999998</v>
      </c>
      <c r="D45" s="478">
        <v>10943.558455374568</v>
      </c>
      <c r="P45" s="478">
        <v>56183.373028999995</v>
      </c>
      <c r="Q45" s="478">
        <v>55966.762590999999</v>
      </c>
      <c r="R45" s="478">
        <v>107365.677449</v>
      </c>
    </row>
    <row r="46" spans="1:29" x14ac:dyDescent="0.2">
      <c r="A46" s="478">
        <v>1995</v>
      </c>
      <c r="B46" s="478">
        <v>3993.4638489880876</v>
      </c>
      <c r="C46" s="478">
        <v>4350.32275897</v>
      </c>
      <c r="D46" s="478">
        <v>10345.727011849203</v>
      </c>
    </row>
    <row r="47" spans="1:29" x14ac:dyDescent="0.2">
      <c r="A47" s="478">
        <v>1996</v>
      </c>
      <c r="B47" s="478">
        <v>4131.6524511968018</v>
      </c>
      <c r="C47" s="478">
        <v>4321.7454281656001</v>
      </c>
      <c r="D47" s="478">
        <v>10640.437764509705</v>
      </c>
    </row>
    <row r="48" spans="1:29" x14ac:dyDescent="0.2">
      <c r="A48" s="478">
        <v>1997</v>
      </c>
      <c r="B48" s="478">
        <v>3891.0776387180745</v>
      </c>
      <c r="C48" s="478">
        <v>4343.0483797475999</v>
      </c>
      <c r="D48" s="478">
        <v>9841.4451444868373</v>
      </c>
    </row>
    <row r="49" spans="1:23" x14ac:dyDescent="0.2">
      <c r="A49" s="478">
        <v>1998</v>
      </c>
      <c r="B49" s="478">
        <v>3816.8584894236606</v>
      </c>
      <c r="C49" s="478">
        <v>4426.8392170090001</v>
      </c>
      <c r="D49" s="478">
        <v>9723.0935506442074</v>
      </c>
    </row>
    <row r="50" spans="1:23" x14ac:dyDescent="0.2">
      <c r="A50" s="478">
        <v>1999</v>
      </c>
      <c r="B50" s="478">
        <v>3890.2274133891647</v>
      </c>
      <c r="C50" s="478">
        <v>4584.0502494756001</v>
      </c>
      <c r="D50" s="478">
        <v>9327.716267890255</v>
      </c>
    </row>
    <row r="51" spans="1:23" x14ac:dyDescent="0.2">
      <c r="A51" s="478">
        <v>2000</v>
      </c>
      <c r="B51" s="478">
        <v>4056.4998896318084</v>
      </c>
      <c r="C51" s="478">
        <v>4562.7565065859999</v>
      </c>
      <c r="D51" s="478">
        <v>9179.6174372861606</v>
      </c>
    </row>
    <row r="52" spans="1:23" x14ac:dyDescent="0.2">
      <c r="A52" s="478">
        <v>2001</v>
      </c>
      <c r="B52" s="478">
        <v>4165.5508517480284</v>
      </c>
      <c r="C52" s="478">
        <v>4597.5849728884887</v>
      </c>
      <c r="D52" s="478">
        <v>9798.2391103652644</v>
      </c>
      <c r="T52" s="478" t="s">
        <v>187</v>
      </c>
      <c r="U52" s="478" t="s">
        <v>587</v>
      </c>
      <c r="V52" s="478" t="s">
        <v>7</v>
      </c>
      <c r="W52" s="478" t="s">
        <v>588</v>
      </c>
    </row>
    <row r="53" spans="1:23" x14ac:dyDescent="0.2">
      <c r="A53" s="478">
        <v>2002</v>
      </c>
      <c r="B53" s="478">
        <v>4288.7019147249293</v>
      </c>
      <c r="C53" s="478">
        <v>4584.1156993916002</v>
      </c>
      <c r="D53" s="478">
        <v>10877.575216899811</v>
      </c>
      <c r="T53" s="478">
        <v>205028.69747432982</v>
      </c>
      <c r="U53" s="478">
        <v>55828.681740000007</v>
      </c>
      <c r="V53" s="478">
        <v>53820.326922998109</v>
      </c>
      <c r="W53" s="478">
        <v>95379.688811331755</v>
      </c>
    </row>
    <row r="54" spans="1:23" x14ac:dyDescent="0.2">
      <c r="A54" s="478">
        <v>2003</v>
      </c>
      <c r="B54" s="478">
        <v>4513.4369384338597</v>
      </c>
      <c r="C54" s="478">
        <v>4454.2655509183996</v>
      </c>
      <c r="D54" s="478">
        <v>9907.9101368739666</v>
      </c>
      <c r="T54" s="478">
        <v>209619.23957589309</v>
      </c>
      <c r="U54" s="478">
        <v>59600.400370000003</v>
      </c>
      <c r="V54" s="478">
        <v>54446.393609788203</v>
      </c>
      <c r="W54" s="478">
        <v>95572.445596104924</v>
      </c>
    </row>
    <row r="55" spans="1:23" x14ac:dyDescent="0.2">
      <c r="A55" s="478">
        <v>2004</v>
      </c>
      <c r="B55" s="478">
        <v>4557.0778904221734</v>
      </c>
      <c r="C55" s="478">
        <v>4346.7307703791603</v>
      </c>
      <c r="D55" s="478">
        <v>8822.9475000548628</v>
      </c>
      <c r="T55" s="478">
        <v>208303.28501097977</v>
      </c>
      <c r="U55" s="478">
        <v>58789.98032000001</v>
      </c>
      <c r="V55" s="478">
        <v>54948.469989277015</v>
      </c>
      <c r="W55" s="478">
        <v>94564.834701702755</v>
      </c>
    </row>
    <row r="56" spans="1:23" x14ac:dyDescent="0.2">
      <c r="A56" s="478">
        <v>2005</v>
      </c>
      <c r="B56" s="478">
        <v>4449.005168378736</v>
      </c>
      <c r="C56" s="478">
        <v>4186.8043868786399</v>
      </c>
      <c r="D56" s="478">
        <v>8685.0858960165679</v>
      </c>
      <c r="T56" s="478">
        <v>208152.52587175279</v>
      </c>
      <c r="U56" s="478">
        <v>60389.877948880006</v>
      </c>
      <c r="V56" s="478">
        <v>53641.505160722649</v>
      </c>
      <c r="W56" s="478">
        <v>94121.142762150092</v>
      </c>
    </row>
    <row r="57" spans="1:23" x14ac:dyDescent="0.2">
      <c r="A57" s="478">
        <v>2006</v>
      </c>
      <c r="B57" s="478">
        <v>4727.0283473446852</v>
      </c>
      <c r="C57" s="478">
        <v>3994.5336974155521</v>
      </c>
      <c r="D57" s="478">
        <v>8548.173809407057</v>
      </c>
      <c r="T57" s="478">
        <v>207760.18010124739</v>
      </c>
      <c r="U57" s="478">
        <v>59460.23297284</v>
      </c>
      <c r="V57" s="478">
        <v>54281.630434789811</v>
      </c>
      <c r="W57" s="478">
        <v>94018.316693617555</v>
      </c>
    </row>
    <row r="58" spans="1:23" x14ac:dyDescent="0.2">
      <c r="A58" s="478">
        <v>2007</v>
      </c>
      <c r="B58" s="478">
        <v>5137.7838681646826</v>
      </c>
      <c r="C58" s="478">
        <v>3954.3618075036197</v>
      </c>
      <c r="D58" s="478">
        <v>7609.555627424359</v>
      </c>
      <c r="T58" s="478">
        <v>201357.03381967582</v>
      </c>
      <c r="U58" s="478">
        <v>57041.251590860003</v>
      </c>
      <c r="V58" s="478">
        <v>49868.788052189229</v>
      </c>
      <c r="W58" s="478">
        <v>94446.994176626598</v>
      </c>
    </row>
    <row r="59" spans="1:23" x14ac:dyDescent="0.2">
      <c r="A59" s="478">
        <v>2008</v>
      </c>
      <c r="B59" s="478">
        <v>4919.341849206081</v>
      </c>
      <c r="C59" s="478">
        <v>3953.8011775085683</v>
      </c>
      <c r="D59" s="478">
        <v>8012.0819469850667</v>
      </c>
      <c r="T59" s="478">
        <v>205725.86729655403</v>
      </c>
      <c r="U59" s="478">
        <v>57357.517521500005</v>
      </c>
      <c r="V59" s="478">
        <v>49994.688657362734</v>
      </c>
      <c r="W59" s="478">
        <v>98373.661117691299</v>
      </c>
    </row>
    <row r="60" spans="1:23" x14ac:dyDescent="0.2">
      <c r="A60" s="478">
        <v>2009</v>
      </c>
      <c r="B60" s="478">
        <v>4512.1452890162764</v>
      </c>
      <c r="C60" s="478">
        <v>3913.6795309113877</v>
      </c>
      <c r="D60" s="478">
        <v>7551.6849814065836</v>
      </c>
    </row>
    <row r="61" spans="1:23" x14ac:dyDescent="0.2">
      <c r="A61" s="478">
        <v>2010</v>
      </c>
      <c r="B61" s="478">
        <v>5098.0428273996667</v>
      </c>
      <c r="C61" s="478">
        <v>3955.0777440775482</v>
      </c>
      <c r="D61" s="478">
        <v>7753.5285086259828</v>
      </c>
    </row>
    <row r="62" spans="1:23" x14ac:dyDescent="0.2">
      <c r="A62" s="478">
        <v>2011</v>
      </c>
      <c r="B62" s="478">
        <v>5417.3448149672449</v>
      </c>
      <c r="C62" s="478">
        <v>3922.733303038452</v>
      </c>
      <c r="D62" s="478">
        <v>7357.7450531147924</v>
      </c>
    </row>
    <row r="63" spans="1:23" ht="13.35" customHeight="1" x14ac:dyDescent="0.2">
      <c r="A63" s="478">
        <v>2012</v>
      </c>
      <c r="B63" s="478">
        <v>5339.0757086020367</v>
      </c>
      <c r="C63" s="478">
        <v>3870.9213012280802</v>
      </c>
      <c r="D63" s="478">
        <v>7609.3184487432227</v>
      </c>
    </row>
    <row r="64" spans="1:23" x14ac:dyDescent="0.2">
      <c r="A64" s="478">
        <v>2013</v>
      </c>
      <c r="B64" s="478">
        <v>5154.7760528172312</v>
      </c>
      <c r="C64" s="478">
        <v>3840.0184790290537</v>
      </c>
      <c r="D64" s="478">
        <v>7883.2266511901689</v>
      </c>
      <c r="K64" s="753"/>
    </row>
    <row r="65" spans="1:11" x14ac:dyDescent="0.2">
      <c r="A65" s="478">
        <v>2014</v>
      </c>
      <c r="B65" s="478">
        <v>5093.2668479287559</v>
      </c>
      <c r="C65" s="478">
        <v>3836.7962525443213</v>
      </c>
      <c r="D65" s="478">
        <v>7233.0232024533098</v>
      </c>
      <c r="K65" s="753"/>
    </row>
    <row r="66" spans="1:11" x14ac:dyDescent="0.2">
      <c r="A66" s="478">
        <v>2015</v>
      </c>
      <c r="B66" s="478">
        <v>5011.7056571717831</v>
      </c>
      <c r="C66" s="478">
        <v>3795.5079664704176</v>
      </c>
      <c r="D66" s="478">
        <v>7295.7423636596704</v>
      </c>
      <c r="K66" s="753"/>
    </row>
    <row r="67" spans="1:11" x14ac:dyDescent="0.2">
      <c r="A67" s="478">
        <v>2016</v>
      </c>
      <c r="B67" s="478">
        <v>5099.8563769844695</v>
      </c>
      <c r="C67" s="478">
        <v>3842.5823916532954</v>
      </c>
      <c r="D67" s="478">
        <v>7143.0549357363025</v>
      </c>
      <c r="K67" s="753"/>
    </row>
    <row r="68" spans="1:11" x14ac:dyDescent="0.2">
      <c r="A68" s="478">
        <v>2017</v>
      </c>
      <c r="B68" s="478">
        <v>4940.0695473490796</v>
      </c>
      <c r="C68" s="478">
        <v>3867.2961097585071</v>
      </c>
      <c r="D68" s="478">
        <v>6863.2129674594762</v>
      </c>
      <c r="K68" s="753"/>
    </row>
    <row r="69" spans="1:11" x14ac:dyDescent="0.2">
      <c r="A69" s="478">
        <v>2018</v>
      </c>
      <c r="B69" s="478">
        <v>5024.7097720855818</v>
      </c>
      <c r="C69" s="478">
        <v>3800.1260984673568</v>
      </c>
      <c r="D69" s="478">
        <v>6515.9871597450947</v>
      </c>
    </row>
    <row r="70" spans="1:11" x14ac:dyDescent="0.2">
      <c r="A70" s="478">
        <v>2019</v>
      </c>
      <c r="B70" s="478">
        <v>4474.7943645278337</v>
      </c>
      <c r="C70" s="478">
        <v>3824.522132972792</v>
      </c>
      <c r="D70" s="478">
        <v>6044.7213948962226</v>
      </c>
    </row>
    <row r="71" spans="1:11" x14ac:dyDescent="0.2">
      <c r="A71" s="478">
        <v>2020</v>
      </c>
      <c r="B71" s="478">
        <v>3955.998474573048</v>
      </c>
      <c r="C71" s="478">
        <v>3455.4784476567497</v>
      </c>
      <c r="D71" s="478">
        <v>5866.296440970571</v>
      </c>
    </row>
    <row r="72" spans="1:11" x14ac:dyDescent="0.2">
      <c r="A72" s="478">
        <v>2021</v>
      </c>
      <c r="B72" s="478">
        <v>4321.9671641545765</v>
      </c>
      <c r="C72" s="478">
        <v>3498.1724291713849</v>
      </c>
      <c r="D72" s="478">
        <v>6307.1426370178178</v>
      </c>
    </row>
    <row r="73" spans="1:11" x14ac:dyDescent="0.2">
      <c r="A73" s="478">
        <v>2022</v>
      </c>
      <c r="B73" s="478">
        <v>4460.5799742213212</v>
      </c>
      <c r="C73" s="478">
        <v>3540.9229728362789</v>
      </c>
      <c r="D73" s="478">
        <v>6000.2698337467582</v>
      </c>
    </row>
    <row r="74" spans="1:11" x14ac:dyDescent="0.2">
      <c r="A74" s="478">
        <v>2023</v>
      </c>
      <c r="B74" s="478">
        <v>3646.7339097658332</v>
      </c>
      <c r="C74" s="478">
        <v>3463.0631517383813</v>
      </c>
      <c r="D74" s="478">
        <v>5812.5472307279124</v>
      </c>
    </row>
  </sheetData>
  <pageMargins left="0.78740157499999996" right="0.78740157499999996" top="0.984251969" bottom="0.984251969" header="0.4921259845" footer="0.4921259845"/>
  <pageSetup paperSize="9" scale="80" orientation="portrait" r:id="rId1"/>
  <headerFooter alignWithMargins="0"/>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U99"/>
  <sheetViews>
    <sheetView topLeftCell="B55" workbookViewId="0">
      <selection activeCell="H21" sqref="H21"/>
    </sheetView>
  </sheetViews>
  <sheetFormatPr baseColWidth="10" defaultRowHeight="12.75" x14ac:dyDescent="0.2"/>
  <cols>
    <col min="2" max="2" width="14.42578125" bestFit="1" customWidth="1"/>
    <col min="10" max="10" width="8.5703125" bestFit="1" customWidth="1"/>
    <col min="11" max="13" width="12" bestFit="1" customWidth="1"/>
    <col min="15" max="15" width="12" bestFit="1" customWidth="1"/>
  </cols>
  <sheetData>
    <row r="2" spans="1:15" x14ac:dyDescent="0.2">
      <c r="A2" s="687"/>
      <c r="B2" s="214" t="s">
        <v>562</v>
      </c>
      <c r="C2" s="46" t="s">
        <v>131</v>
      </c>
      <c r="D2" s="46" t="s">
        <v>3</v>
      </c>
      <c r="E2" s="46" t="s">
        <v>4</v>
      </c>
      <c r="F2" s="205" t="s">
        <v>418</v>
      </c>
      <c r="K2" t="s">
        <v>131</v>
      </c>
      <c r="L2" t="s">
        <v>3</v>
      </c>
      <c r="M2" t="s">
        <v>4</v>
      </c>
      <c r="N2" t="s">
        <v>189</v>
      </c>
    </row>
    <row r="3" spans="1:15" x14ac:dyDescent="0.2">
      <c r="A3" s="51">
        <v>1990</v>
      </c>
      <c r="B3" s="223">
        <v>27483.328943000004</v>
      </c>
      <c r="C3" s="53">
        <v>21593.477742999999</v>
      </c>
      <c r="D3" s="53">
        <v>4125.4263350000001</v>
      </c>
      <c r="E3" s="53">
        <v>1764.4248650000004</v>
      </c>
      <c r="F3" s="217" t="s">
        <v>74</v>
      </c>
      <c r="J3">
        <v>1990</v>
      </c>
      <c r="K3">
        <v>21593.477742999999</v>
      </c>
      <c r="L3">
        <v>4125.4263350000001</v>
      </c>
      <c r="M3">
        <v>1764.4248650000004</v>
      </c>
      <c r="N3" t="s">
        <v>74</v>
      </c>
      <c r="O3">
        <v>27483.328943</v>
      </c>
    </row>
    <row r="4" spans="1:15" x14ac:dyDescent="0.2">
      <c r="A4" s="51">
        <v>1995</v>
      </c>
      <c r="B4" s="223">
        <v>13209.652593010593</v>
      </c>
      <c r="C4" s="53">
        <v>2580.809883024077</v>
      </c>
      <c r="D4" s="53">
        <v>7247.0430574366192</v>
      </c>
      <c r="E4" s="53">
        <v>3381.7996525498957</v>
      </c>
      <c r="F4" s="217" t="s">
        <v>74</v>
      </c>
      <c r="J4">
        <v>1991</v>
      </c>
      <c r="K4">
        <v>15392.342854</v>
      </c>
      <c r="L4">
        <v>5068.2723100000003</v>
      </c>
      <c r="M4">
        <v>1409.7549180000003</v>
      </c>
      <c r="N4" t="s">
        <v>74</v>
      </c>
      <c r="O4">
        <v>21870.370082000001</v>
      </c>
    </row>
    <row r="5" spans="1:15" x14ac:dyDescent="0.2">
      <c r="A5" s="51">
        <v>2000</v>
      </c>
      <c r="B5" s="223">
        <v>12081.47666600967</v>
      </c>
      <c r="C5" s="53">
        <v>598.52596703034601</v>
      </c>
      <c r="D5" s="53">
        <v>6838.9747392184599</v>
      </c>
      <c r="E5" s="53">
        <v>4643.9759597608645</v>
      </c>
      <c r="F5" s="217" t="s">
        <v>74</v>
      </c>
      <c r="J5">
        <v>1992</v>
      </c>
      <c r="K5">
        <v>10782.27851</v>
      </c>
      <c r="L5">
        <v>5958.8729159999993</v>
      </c>
      <c r="M5">
        <v>1827.5496380000004</v>
      </c>
      <c r="N5" t="s">
        <v>74</v>
      </c>
      <c r="O5">
        <v>18568.701064000001</v>
      </c>
    </row>
    <row r="6" spans="1:15" x14ac:dyDescent="0.2">
      <c r="A6" s="51">
        <v>2005</v>
      </c>
      <c r="B6" s="223">
        <v>11470.352959026612</v>
      </c>
      <c r="C6" s="53">
        <v>390.45059309320601</v>
      </c>
      <c r="D6" s="53">
        <v>6101.5462443263668</v>
      </c>
      <c r="E6" s="53">
        <v>4935.4182277070386</v>
      </c>
      <c r="F6" s="217">
        <v>42.937893900000013</v>
      </c>
      <c r="J6">
        <v>1993</v>
      </c>
      <c r="K6">
        <v>7024.834804437136</v>
      </c>
      <c r="L6">
        <v>6695.851341999999</v>
      </c>
      <c r="M6">
        <v>2175.3180560000001</v>
      </c>
      <c r="N6" t="s">
        <v>74</v>
      </c>
      <c r="O6">
        <v>15896.004202437136</v>
      </c>
    </row>
    <row r="7" spans="1:15" x14ac:dyDescent="0.2">
      <c r="A7" s="51">
        <v>2010</v>
      </c>
      <c r="B7" s="223">
        <v>10771.571614736291</v>
      </c>
      <c r="C7" s="53">
        <v>558.75086286519991</v>
      </c>
      <c r="D7" s="53">
        <v>5506.6871565605561</v>
      </c>
      <c r="E7" s="53">
        <v>4482.0928050105349</v>
      </c>
      <c r="F7" s="217">
        <v>224.04079029999994</v>
      </c>
      <c r="J7">
        <v>1994</v>
      </c>
      <c r="K7">
        <v>4626.4938370000018</v>
      </c>
      <c r="L7">
        <v>6805.9115659999998</v>
      </c>
      <c r="M7">
        <v>2496.7827990000005</v>
      </c>
      <c r="N7" t="s">
        <v>74</v>
      </c>
      <c r="O7">
        <v>13929.188202000001</v>
      </c>
    </row>
    <row r="8" spans="1:15" x14ac:dyDescent="0.2">
      <c r="A8" s="51">
        <v>2011</v>
      </c>
      <c r="B8" s="223">
        <v>10098.825726442014</v>
      </c>
      <c r="C8" s="53">
        <v>562.33839938274593</v>
      </c>
      <c r="D8" s="53">
        <v>5280.214314081808</v>
      </c>
      <c r="E8" s="53">
        <v>3996.2703630774595</v>
      </c>
      <c r="F8" s="217">
        <v>260.00264989999994</v>
      </c>
      <c r="J8">
        <v>1995</v>
      </c>
      <c r="K8">
        <v>2580.809883024077</v>
      </c>
      <c r="L8">
        <v>7247.0430574366192</v>
      </c>
      <c r="M8">
        <v>3381.7996525498957</v>
      </c>
      <c r="N8" t="s">
        <v>74</v>
      </c>
      <c r="O8">
        <v>13209.652593010593</v>
      </c>
    </row>
    <row r="9" spans="1:15" x14ac:dyDescent="0.2">
      <c r="A9" s="51">
        <v>2012</v>
      </c>
      <c r="B9" s="223">
        <v>10368.531397037723</v>
      </c>
      <c r="C9" s="53">
        <v>543.19594411849801</v>
      </c>
      <c r="D9" s="53">
        <v>5320.7945946493455</v>
      </c>
      <c r="E9" s="53">
        <v>4246.0706914698794</v>
      </c>
      <c r="F9" s="217">
        <v>258.47016680000002</v>
      </c>
      <c r="J9">
        <v>1996</v>
      </c>
      <c r="K9">
        <v>2020.9101487828721</v>
      </c>
      <c r="L9">
        <v>7093.4693031179258</v>
      </c>
      <c r="M9">
        <v>4525.959030573601</v>
      </c>
      <c r="N9" t="s">
        <v>74</v>
      </c>
      <c r="O9">
        <v>13640.338482474399</v>
      </c>
    </row>
    <row r="10" spans="1:15" x14ac:dyDescent="0.2">
      <c r="A10" s="51">
        <v>2013</v>
      </c>
      <c r="B10" s="223">
        <v>10501.27613029981</v>
      </c>
      <c r="C10" s="53">
        <v>483.12859849181609</v>
      </c>
      <c r="D10" s="53">
        <v>5416.0236636288118</v>
      </c>
      <c r="E10" s="53">
        <v>4327.0902396491811</v>
      </c>
      <c r="F10" s="217">
        <v>275.03362852999999</v>
      </c>
      <c r="J10">
        <v>1997</v>
      </c>
      <c r="K10">
        <v>1306.0810961932539</v>
      </c>
      <c r="L10">
        <v>6880.0862901860073</v>
      </c>
      <c r="M10">
        <v>4651.2107083736009</v>
      </c>
      <c r="N10" t="s">
        <v>74</v>
      </c>
      <c r="O10">
        <v>12837.378094752861</v>
      </c>
    </row>
    <row r="11" spans="1:15" x14ac:dyDescent="0.2">
      <c r="A11" s="51">
        <v>2014</v>
      </c>
      <c r="B11" s="223">
        <v>9885.1847774337311</v>
      </c>
      <c r="C11" s="53">
        <v>480.84566742426006</v>
      </c>
      <c r="D11" s="53">
        <v>5251.1192628966674</v>
      </c>
      <c r="E11" s="53">
        <v>3896.9899230338042</v>
      </c>
      <c r="F11" s="217">
        <v>256.229924079</v>
      </c>
      <c r="J11">
        <v>1998</v>
      </c>
      <c r="K11">
        <v>937.16825166139301</v>
      </c>
      <c r="L11">
        <v>7123.6911884814281</v>
      </c>
      <c r="M11">
        <v>4679.0106194637183</v>
      </c>
      <c r="N11" t="s">
        <v>74</v>
      </c>
      <c r="O11">
        <v>12739.870059606539</v>
      </c>
    </row>
    <row r="12" spans="1:15" x14ac:dyDescent="0.2">
      <c r="A12" s="51">
        <v>2015</v>
      </c>
      <c r="B12" s="223">
        <v>9929.2692133371693</v>
      </c>
      <c r="C12" s="53">
        <v>445.68388963293125</v>
      </c>
      <c r="D12" s="53">
        <v>5201.9805070428456</v>
      </c>
      <c r="E12" s="53">
        <v>4024.9138538513953</v>
      </c>
      <c r="F12" s="217">
        <v>256.69096280999997</v>
      </c>
      <c r="J12">
        <v>1999</v>
      </c>
      <c r="K12">
        <v>768.98296401181199</v>
      </c>
      <c r="L12">
        <v>7031.7337863983066</v>
      </c>
      <c r="M12">
        <v>4669.0875848608357</v>
      </c>
      <c r="N12" t="s">
        <v>74</v>
      </c>
      <c r="O12">
        <v>12469.804335270954</v>
      </c>
    </row>
    <row r="13" spans="1:15" x14ac:dyDescent="0.2">
      <c r="A13" s="51">
        <v>2016</v>
      </c>
      <c r="B13" s="223">
        <v>10285.898078932449</v>
      </c>
      <c r="C13" s="53">
        <v>437.51437776933744</v>
      </c>
      <c r="D13" s="53">
        <v>5210.0883082531136</v>
      </c>
      <c r="E13" s="53">
        <v>4359.7151239329996</v>
      </c>
      <c r="F13" s="217">
        <v>278.58026897699995</v>
      </c>
      <c r="J13">
        <v>2000</v>
      </c>
      <c r="K13">
        <v>598.52596703034601</v>
      </c>
      <c r="L13">
        <v>6838.9747392184599</v>
      </c>
      <c r="M13">
        <v>4643.9759597608645</v>
      </c>
      <c r="N13" t="s">
        <v>74</v>
      </c>
      <c r="O13">
        <v>12081.47666600967</v>
      </c>
    </row>
    <row r="14" spans="1:15" x14ac:dyDescent="0.2">
      <c r="A14" s="51">
        <v>2017</v>
      </c>
      <c r="B14" s="223">
        <v>10384.928978805299</v>
      </c>
      <c r="C14" s="53">
        <v>461.45751969691923</v>
      </c>
      <c r="D14" s="53">
        <v>5238.4250391596161</v>
      </c>
      <c r="E14" s="53">
        <v>4362.5739482037716</v>
      </c>
      <c r="F14" s="217">
        <v>322.47247174500001</v>
      </c>
      <c r="J14">
        <v>2001</v>
      </c>
      <c r="K14">
        <v>508.50358999800295</v>
      </c>
      <c r="L14">
        <v>7032.2529468467837</v>
      </c>
      <c r="M14">
        <v>4826.9947739042182</v>
      </c>
      <c r="N14" t="s">
        <v>74</v>
      </c>
      <c r="O14">
        <v>12367.751310749005</v>
      </c>
    </row>
    <row r="15" spans="1:15" x14ac:dyDescent="0.2">
      <c r="A15" s="51">
        <v>2018</v>
      </c>
      <c r="B15" s="223">
        <v>10558.32598339594</v>
      </c>
      <c r="C15" s="53">
        <v>578.53829801059032</v>
      </c>
      <c r="D15" s="53">
        <v>5271.2971758474196</v>
      </c>
      <c r="E15" s="53">
        <v>4415.8712970379311</v>
      </c>
      <c r="F15" s="217">
        <v>292.6192125</v>
      </c>
      <c r="J15">
        <v>2002</v>
      </c>
      <c r="K15">
        <v>505.57230856226892</v>
      </c>
      <c r="L15">
        <v>6746.6177475781124</v>
      </c>
      <c r="M15">
        <v>4842.9278072912439</v>
      </c>
      <c r="N15" t="s">
        <v>74</v>
      </c>
      <c r="O15">
        <v>12095.117863431624</v>
      </c>
    </row>
    <row r="16" spans="1:15" x14ac:dyDescent="0.2">
      <c r="A16" s="51">
        <v>2019</v>
      </c>
      <c r="B16" s="223">
        <v>10397.386722870762</v>
      </c>
      <c r="C16" s="53">
        <v>549.27442136797345</v>
      </c>
      <c r="D16" s="53">
        <v>5257.758252712395</v>
      </c>
      <c r="E16" s="53">
        <v>4245.8587830403922</v>
      </c>
      <c r="F16" s="217">
        <v>344.49526574999993</v>
      </c>
      <c r="J16">
        <v>2003</v>
      </c>
      <c r="K16">
        <v>446.32169290474991</v>
      </c>
      <c r="L16">
        <v>6500.1242284619993</v>
      </c>
      <c r="M16">
        <v>4932.6118361409553</v>
      </c>
      <c r="N16">
        <v>63.308513650000002</v>
      </c>
      <c r="O16">
        <v>11942.366271157704</v>
      </c>
    </row>
    <row r="17" spans="1:21" x14ac:dyDescent="0.2">
      <c r="A17" s="51">
        <v>2020</v>
      </c>
      <c r="B17" s="686">
        <v>9976.0584185522075</v>
      </c>
      <c r="C17" s="660">
        <v>526.0523814438784</v>
      </c>
      <c r="D17" s="660">
        <v>4864.9434991171229</v>
      </c>
      <c r="E17" s="660">
        <v>4232.0075693412064</v>
      </c>
      <c r="F17" s="657">
        <v>353.05496864999998</v>
      </c>
      <c r="J17">
        <v>2004</v>
      </c>
      <c r="K17">
        <v>417.18574836105404</v>
      </c>
      <c r="L17">
        <v>6376.7624812291924</v>
      </c>
      <c r="M17">
        <v>4981.7194345264897</v>
      </c>
      <c r="N17">
        <v>39.851743999999989</v>
      </c>
      <c r="O17">
        <v>11815.519408116736</v>
      </c>
    </row>
    <row r="18" spans="1:21" x14ac:dyDescent="0.2">
      <c r="A18" s="51">
        <v>2021</v>
      </c>
      <c r="B18" s="686">
        <v>10347.924135981239</v>
      </c>
      <c r="C18" s="660">
        <v>548.0222101891884</v>
      </c>
      <c r="D18" s="660">
        <v>4810.5462019915803</v>
      </c>
      <c r="E18" s="660">
        <v>4658.4812206504703</v>
      </c>
      <c r="F18" s="657">
        <v>330.87450315000001</v>
      </c>
      <c r="J18">
        <v>2005</v>
      </c>
      <c r="K18">
        <v>390.45059309320601</v>
      </c>
      <c r="L18">
        <v>6101.5462443263668</v>
      </c>
      <c r="M18">
        <v>4935.4182277070386</v>
      </c>
      <c r="N18">
        <v>42.937893900000013</v>
      </c>
      <c r="O18">
        <v>11470.352959026612</v>
      </c>
    </row>
    <row r="19" spans="1:21" x14ac:dyDescent="0.2">
      <c r="A19" s="51">
        <v>2022</v>
      </c>
      <c r="B19" s="686">
        <v>9807.2082629384895</v>
      </c>
      <c r="C19" s="660">
        <v>543.23669714377854</v>
      </c>
      <c r="D19" s="660">
        <v>4837.335492064919</v>
      </c>
      <c r="E19" s="660">
        <v>4148.2761195297935</v>
      </c>
      <c r="F19" s="657">
        <v>278.3599542</v>
      </c>
      <c r="J19">
        <v>2006</v>
      </c>
      <c r="K19">
        <v>348.28158338648802</v>
      </c>
      <c r="L19">
        <v>6047.8652311752403</v>
      </c>
      <c r="M19">
        <v>4892.0067521508472</v>
      </c>
      <c r="N19" t="s">
        <v>74</v>
      </c>
      <c r="O19">
        <v>11288.153566712575</v>
      </c>
    </row>
    <row r="20" spans="1:21" x14ac:dyDescent="0.2">
      <c r="A20" s="51">
        <v>2023</v>
      </c>
      <c r="B20" s="686">
        <v>9322.1357300588897</v>
      </c>
      <c r="C20" s="660">
        <v>284.14090905795172</v>
      </c>
      <c r="D20" s="660">
        <v>4802.1915889417642</v>
      </c>
      <c r="E20" s="660">
        <v>3942.4795526591738</v>
      </c>
      <c r="F20" s="657">
        <v>293.32367939999995</v>
      </c>
      <c r="J20">
        <v>2007</v>
      </c>
      <c r="K20">
        <v>452.56158338447904</v>
      </c>
      <c r="L20">
        <v>5227.6228320233995</v>
      </c>
      <c r="M20">
        <v>4662.7996185634647</v>
      </c>
      <c r="N20">
        <v>93.883666199999993</v>
      </c>
      <c r="O20">
        <v>10436.867700171344</v>
      </c>
    </row>
    <row r="21" spans="1:21" x14ac:dyDescent="0.2">
      <c r="J21">
        <v>2008</v>
      </c>
      <c r="K21">
        <v>484.15131640311205</v>
      </c>
      <c r="L21">
        <v>5680.2144149051601</v>
      </c>
      <c r="M21">
        <v>4625.7363238952348</v>
      </c>
      <c r="N21">
        <v>126.41046789999999</v>
      </c>
      <c r="O21">
        <v>10916.512523103507</v>
      </c>
    </row>
    <row r="22" spans="1:21" x14ac:dyDescent="0.2">
      <c r="J22">
        <v>2009</v>
      </c>
      <c r="K22">
        <v>508.52704112309993</v>
      </c>
      <c r="L22">
        <v>5456.3437049288395</v>
      </c>
      <c r="M22">
        <v>4343.326812358242</v>
      </c>
      <c r="N22">
        <v>219.09384660000001</v>
      </c>
      <c r="O22">
        <v>10527.291405010183</v>
      </c>
    </row>
    <row r="23" spans="1:21" x14ac:dyDescent="0.2">
      <c r="J23">
        <v>2010</v>
      </c>
      <c r="K23">
        <v>558.75086286519991</v>
      </c>
      <c r="L23">
        <v>5506.6871565605561</v>
      </c>
      <c r="M23">
        <v>4482.0928050105349</v>
      </c>
      <c r="N23">
        <v>224.04079029999994</v>
      </c>
      <c r="O23">
        <v>10771.571614736289</v>
      </c>
    </row>
    <row r="24" spans="1:21" x14ac:dyDescent="0.2">
      <c r="A24" s="687" t="s">
        <v>193</v>
      </c>
      <c r="B24" s="45" t="s">
        <v>563</v>
      </c>
      <c r="C24" s="46" t="s">
        <v>131</v>
      </c>
      <c r="D24" s="46" t="s">
        <v>3</v>
      </c>
      <c r="E24" s="152" t="s">
        <v>4</v>
      </c>
      <c r="F24" s="46" t="s">
        <v>5</v>
      </c>
      <c r="G24" s="46" t="s">
        <v>6</v>
      </c>
      <c r="H24" s="47" t="s">
        <v>418</v>
      </c>
      <c r="J24">
        <v>2011</v>
      </c>
      <c r="K24">
        <v>562.33839938274593</v>
      </c>
      <c r="L24">
        <v>5280.214314081808</v>
      </c>
      <c r="M24">
        <v>3996.2703630774595</v>
      </c>
      <c r="N24">
        <v>260.00264989999994</v>
      </c>
      <c r="O24">
        <v>10098.825726442012</v>
      </c>
    </row>
    <row r="25" spans="1:21" x14ac:dyDescent="0.2">
      <c r="A25" s="51">
        <v>1990</v>
      </c>
      <c r="B25" s="52">
        <v>33366.648474000001</v>
      </c>
      <c r="C25" s="53">
        <v>15127.410867999999</v>
      </c>
      <c r="D25" s="53">
        <v>3974.0169060000007</v>
      </c>
      <c r="E25" s="53">
        <v>1667.3936450000003</v>
      </c>
      <c r="F25" s="53">
        <v>8368.7068770000005</v>
      </c>
      <c r="G25" s="53">
        <v>4229.1201780000001</v>
      </c>
      <c r="H25" s="53" t="s">
        <v>395</v>
      </c>
      <c r="J25">
        <v>2012</v>
      </c>
      <c r="K25">
        <v>543.19594411849801</v>
      </c>
      <c r="L25">
        <v>5320.7945946493455</v>
      </c>
      <c r="M25">
        <v>4246.0706914698794</v>
      </c>
      <c r="N25">
        <v>258.47016680000002</v>
      </c>
      <c r="O25">
        <v>10368.531397037723</v>
      </c>
    </row>
    <row r="26" spans="1:21" x14ac:dyDescent="0.2">
      <c r="A26" s="51">
        <v>1995</v>
      </c>
      <c r="B26" s="53">
        <v>18689.513619807287</v>
      </c>
      <c r="C26" s="53">
        <v>1838.9385286474371</v>
      </c>
      <c r="D26" s="53">
        <v>6770.5101040685595</v>
      </c>
      <c r="E26" s="53">
        <v>2468.9303740288451</v>
      </c>
      <c r="F26" s="53">
        <v>6008.5536413904001</v>
      </c>
      <c r="G26" s="53">
        <v>1602.5809716720482</v>
      </c>
      <c r="H26" s="53" t="s">
        <v>395</v>
      </c>
      <c r="J26">
        <v>2013</v>
      </c>
      <c r="K26">
        <v>483.12859849181609</v>
      </c>
      <c r="L26">
        <v>5416.0236636288118</v>
      </c>
      <c r="M26">
        <v>4327.0902396491811</v>
      </c>
      <c r="N26">
        <v>275.03362852999999</v>
      </c>
      <c r="O26">
        <v>10501.276130299808</v>
      </c>
    </row>
    <row r="27" spans="1:21" x14ac:dyDescent="0.2">
      <c r="A27" s="51">
        <v>2000</v>
      </c>
      <c r="B27" s="53">
        <v>17798.873833503971</v>
      </c>
      <c r="C27" s="53">
        <v>596.70550477934603</v>
      </c>
      <c r="D27" s="53">
        <v>6786.3457378974281</v>
      </c>
      <c r="E27" s="53">
        <v>3079.5737019957928</v>
      </c>
      <c r="F27" s="53">
        <v>6437.3942896559993</v>
      </c>
      <c r="G27" s="53">
        <v>898.85459917540356</v>
      </c>
      <c r="H27" s="53" t="s">
        <v>395</v>
      </c>
      <c r="J27">
        <v>2014</v>
      </c>
      <c r="K27">
        <v>480.84566742426006</v>
      </c>
      <c r="L27">
        <v>5251.1192628966674</v>
      </c>
      <c r="M27">
        <v>3896.9899230338042</v>
      </c>
      <c r="N27">
        <v>256.229924079</v>
      </c>
      <c r="O27">
        <v>9885.1847774337311</v>
      </c>
    </row>
    <row r="28" spans="1:21" x14ac:dyDescent="0.2">
      <c r="A28" s="51">
        <v>2005</v>
      </c>
      <c r="B28" s="53">
        <v>17320.895451273947</v>
      </c>
      <c r="C28" s="53">
        <v>390.45059309320601</v>
      </c>
      <c r="D28" s="53">
        <v>6054.3961227531436</v>
      </c>
      <c r="E28" s="53">
        <v>3185.0951098270398</v>
      </c>
      <c r="F28" s="53">
        <v>6833.5437742199992</v>
      </c>
      <c r="G28" s="53">
        <v>814.47195748055572</v>
      </c>
      <c r="H28" s="53">
        <v>42.937893900000013</v>
      </c>
      <c r="J28">
        <v>2015</v>
      </c>
      <c r="K28">
        <v>431</v>
      </c>
      <c r="L28">
        <v>5240</v>
      </c>
      <c r="M28">
        <v>4022</v>
      </c>
      <c r="N28">
        <v>257</v>
      </c>
      <c r="O28">
        <v>9929.2692133371747</v>
      </c>
      <c r="R28">
        <v>431</v>
      </c>
      <c r="S28">
        <v>5240</v>
      </c>
      <c r="T28">
        <v>4022</v>
      </c>
      <c r="U28">
        <v>257</v>
      </c>
    </row>
    <row r="29" spans="1:21" x14ac:dyDescent="0.2">
      <c r="A29" s="51">
        <v>2010</v>
      </c>
      <c r="B29" s="53">
        <v>16806.649080103194</v>
      </c>
      <c r="C29" s="53">
        <v>558.75086286519991</v>
      </c>
      <c r="D29" s="53">
        <v>5476.5951397805557</v>
      </c>
      <c r="E29" s="53">
        <v>3043.6165483139753</v>
      </c>
      <c r="F29" s="53">
        <v>6847.7511779197484</v>
      </c>
      <c r="G29" s="53">
        <v>718.32505052371687</v>
      </c>
      <c r="H29" s="53">
        <v>161.61030069999995</v>
      </c>
      <c r="J29">
        <v>2016</v>
      </c>
      <c r="K29">
        <v>438</v>
      </c>
      <c r="L29">
        <v>5245</v>
      </c>
      <c r="M29">
        <v>4352</v>
      </c>
      <c r="N29">
        <v>279</v>
      </c>
      <c r="O29">
        <v>10285.898078932449</v>
      </c>
      <c r="R29">
        <v>438</v>
      </c>
      <c r="S29">
        <v>5245</v>
      </c>
      <c r="T29">
        <v>4352</v>
      </c>
      <c r="U29">
        <v>279</v>
      </c>
    </row>
    <row r="30" spans="1:21" x14ac:dyDescent="0.2">
      <c r="A30" s="51">
        <v>2011</v>
      </c>
      <c r="B30" s="53">
        <v>16697.823171120486</v>
      </c>
      <c r="C30" s="53">
        <v>559.37534895474596</v>
      </c>
      <c r="D30" s="53">
        <v>5250.4573858418089</v>
      </c>
      <c r="E30" s="53">
        <v>2673.9785805675656</v>
      </c>
      <c r="F30" s="53">
        <v>7420.7066262033604</v>
      </c>
      <c r="G30" s="53">
        <v>613.27507865300845</v>
      </c>
      <c r="H30" s="53">
        <v>180.03015089999997</v>
      </c>
      <c r="J30">
        <v>2017</v>
      </c>
      <c r="K30">
        <v>461</v>
      </c>
      <c r="L30">
        <v>5275</v>
      </c>
      <c r="M30">
        <v>4362</v>
      </c>
      <c r="N30">
        <v>322</v>
      </c>
      <c r="O30">
        <v>10384.928978805307</v>
      </c>
      <c r="R30">
        <v>461</v>
      </c>
      <c r="S30">
        <v>5275</v>
      </c>
      <c r="T30">
        <v>4362</v>
      </c>
      <c r="U30">
        <v>322</v>
      </c>
    </row>
    <row r="31" spans="1:21" x14ac:dyDescent="0.2">
      <c r="A31" s="51">
        <v>2012</v>
      </c>
      <c r="B31" s="53">
        <v>16819.315458573339</v>
      </c>
      <c r="C31" s="53">
        <v>539.78649251449804</v>
      </c>
      <c r="D31" s="53">
        <v>5295.7964122093463</v>
      </c>
      <c r="E31" s="53">
        <v>2857.4657544049578</v>
      </c>
      <c r="F31" s="53">
        <v>7299.3070199902804</v>
      </c>
      <c r="G31" s="53">
        <v>652.53656545425793</v>
      </c>
      <c r="H31" s="53">
        <v>174.423214</v>
      </c>
      <c r="J31">
        <v>2018</v>
      </c>
      <c r="K31">
        <v>579</v>
      </c>
      <c r="L31">
        <v>5271</v>
      </c>
      <c r="M31">
        <v>4416</v>
      </c>
      <c r="N31">
        <v>293</v>
      </c>
      <c r="O31">
        <v>10558.32598339594</v>
      </c>
      <c r="R31">
        <v>579</v>
      </c>
      <c r="S31">
        <v>5271</v>
      </c>
      <c r="T31">
        <v>4416</v>
      </c>
      <c r="U31">
        <v>293</v>
      </c>
    </row>
    <row r="32" spans="1:21" x14ac:dyDescent="0.2">
      <c r="A32" s="51">
        <v>2013</v>
      </c>
      <c r="B32" s="53">
        <v>16878.021183036453</v>
      </c>
      <c r="C32" s="53">
        <v>478.85905453181601</v>
      </c>
      <c r="D32" s="53">
        <v>5395.0967660358228</v>
      </c>
      <c r="E32" s="53">
        <v>2962.1514651708703</v>
      </c>
      <c r="F32" s="53">
        <v>7194.0523818314168</v>
      </c>
      <c r="G32" s="53">
        <v>691.08043133652768</v>
      </c>
      <c r="H32" s="53">
        <v>156.78108413000004</v>
      </c>
      <c r="J32">
        <v>2019</v>
      </c>
      <c r="K32">
        <v>549</v>
      </c>
      <c r="L32">
        <v>5265</v>
      </c>
      <c r="M32">
        <v>4246</v>
      </c>
      <c r="N32">
        <v>344</v>
      </c>
      <c r="O32">
        <v>10397.3867228708</v>
      </c>
      <c r="R32">
        <v>549</v>
      </c>
      <c r="S32">
        <v>5265</v>
      </c>
      <c r="T32">
        <v>4246</v>
      </c>
      <c r="U32">
        <v>344</v>
      </c>
    </row>
    <row r="33" spans="1:21" x14ac:dyDescent="0.2">
      <c r="A33" s="51">
        <v>2014</v>
      </c>
      <c r="B33" s="53">
        <v>16163.086302926387</v>
      </c>
      <c r="C33" s="53">
        <v>476.35630592063234</v>
      </c>
      <c r="D33" s="53">
        <v>5235.506906020868</v>
      </c>
      <c r="E33" s="53">
        <v>2673.5839819932808</v>
      </c>
      <c r="F33" s="53">
        <v>7033.7787505621927</v>
      </c>
      <c r="G33" s="53">
        <v>608.31646385041404</v>
      </c>
      <c r="H33" s="53">
        <v>135.54389457899998</v>
      </c>
      <c r="J33">
        <v>2020</v>
      </c>
      <c r="K33">
        <v>526.0523814438784</v>
      </c>
      <c r="L33">
        <v>4864.9434991171229</v>
      </c>
      <c r="M33">
        <v>4232.0075693412064</v>
      </c>
      <c r="N33">
        <v>353.05496864999998</v>
      </c>
      <c r="O33">
        <v>9976.0584185522075</v>
      </c>
      <c r="R33">
        <v>526.0523814438784</v>
      </c>
      <c r="S33">
        <v>4864.9434991171229</v>
      </c>
      <c r="T33">
        <v>4232.0075693412064</v>
      </c>
      <c r="U33">
        <v>353.05496864999998</v>
      </c>
    </row>
    <row r="34" spans="1:21" x14ac:dyDescent="0.2">
      <c r="A34" s="51">
        <v>2015</v>
      </c>
      <c r="B34" s="53">
        <v>16102.955987301901</v>
      </c>
      <c r="C34" s="53">
        <v>441.70542478349734</v>
      </c>
      <c r="D34" s="53">
        <v>5190.163339479047</v>
      </c>
      <c r="E34" s="53">
        <v>2819.7727881093156</v>
      </c>
      <c r="F34" s="53">
        <v>6926.019027951952</v>
      </c>
      <c r="G34" s="53">
        <v>597.06605216806008</v>
      </c>
      <c r="H34" s="53">
        <v>128.22935480999999</v>
      </c>
      <c r="J34">
        <v>2021</v>
      </c>
      <c r="K34">
        <v>548.0222101891884</v>
      </c>
      <c r="L34">
        <v>4810.5462019915803</v>
      </c>
      <c r="M34">
        <v>4658.4812206504703</v>
      </c>
      <c r="N34">
        <v>330.87450315000001</v>
      </c>
      <c r="O34">
        <v>10347.924135981239</v>
      </c>
      <c r="R34">
        <v>548.0222101891884</v>
      </c>
      <c r="S34">
        <v>4810.5462019915803</v>
      </c>
      <c r="T34">
        <v>4658.4812206504703</v>
      </c>
      <c r="U34">
        <v>330.87450315000001</v>
      </c>
    </row>
    <row r="35" spans="1:21" x14ac:dyDescent="0.2">
      <c r="A35" s="51">
        <v>2016</v>
      </c>
      <c r="B35" s="53">
        <v>16085.493704374065</v>
      </c>
      <c r="C35" s="53">
        <v>433.38348417323687</v>
      </c>
      <c r="D35" s="53">
        <v>5197.6652317267162</v>
      </c>
      <c r="E35" s="53">
        <v>2987.3359473821019</v>
      </c>
      <c r="F35" s="53">
        <v>6678.0906977732047</v>
      </c>
      <c r="G35" s="53">
        <v>639.80521209180552</v>
      </c>
      <c r="H35" s="53">
        <v>149.21313122699996</v>
      </c>
      <c r="J35">
        <v>2022</v>
      </c>
      <c r="K35">
        <v>543.23669714377854</v>
      </c>
      <c r="L35">
        <v>4837.335492064919</v>
      </c>
      <c r="M35">
        <v>4148.2761195297935</v>
      </c>
      <c r="N35">
        <v>278.3599542</v>
      </c>
      <c r="O35" s="758">
        <v>9807.2082629384895</v>
      </c>
    </row>
    <row r="36" spans="1:21" x14ac:dyDescent="0.2">
      <c r="A36" s="51">
        <v>2017</v>
      </c>
      <c r="B36" s="53">
        <v>15670.578624567101</v>
      </c>
      <c r="C36" s="53">
        <v>457.02562533180611</v>
      </c>
      <c r="D36" s="53">
        <v>5226.7800602487941</v>
      </c>
      <c r="E36" s="53">
        <v>3008.2988560649405</v>
      </c>
      <c r="F36" s="53">
        <v>6171.9655667747193</v>
      </c>
      <c r="G36" s="53">
        <v>649.13062267246494</v>
      </c>
      <c r="H36" s="53">
        <v>157.11005749500001</v>
      </c>
      <c r="J36" s="758">
        <v>2023</v>
      </c>
      <c r="K36">
        <v>284.14090905795172</v>
      </c>
      <c r="L36">
        <v>4802.1915889417642</v>
      </c>
      <c r="M36">
        <v>3942.4795526591738</v>
      </c>
      <c r="N36">
        <v>293.32367939999995</v>
      </c>
      <c r="O36" s="758">
        <v>9322.1357300588897</v>
      </c>
    </row>
    <row r="37" spans="1:21" x14ac:dyDescent="0.2">
      <c r="A37" s="51">
        <v>2018</v>
      </c>
      <c r="B37" s="53">
        <v>15340.823030298034</v>
      </c>
      <c r="C37" s="53">
        <v>575</v>
      </c>
      <c r="D37" s="53">
        <v>5266.4068965074202</v>
      </c>
      <c r="E37" s="53">
        <v>3173.8831419827893</v>
      </c>
      <c r="F37" s="53">
        <v>5502.6603465999797</v>
      </c>
      <c r="G37" s="53">
        <v>656.93479741105466</v>
      </c>
      <c r="H37" s="53">
        <v>165.93069149999999</v>
      </c>
    </row>
    <row r="38" spans="1:21" x14ac:dyDescent="0.2">
      <c r="A38" s="51">
        <v>2019</v>
      </c>
      <c r="B38" s="53">
        <v>14344.037892396846</v>
      </c>
      <c r="C38" s="53">
        <v>545.4646881769122</v>
      </c>
      <c r="D38" s="53">
        <v>5254.3561454723958</v>
      </c>
      <c r="E38" s="53">
        <v>3092.2638653475174</v>
      </c>
      <c r="F38" s="53">
        <v>4568.7982291025255</v>
      </c>
      <c r="G38" s="53">
        <v>676.79283119749607</v>
      </c>
      <c r="H38" s="53">
        <v>206.36213309999997</v>
      </c>
    </row>
    <row r="39" spans="1:21" x14ac:dyDescent="0.2">
      <c r="A39" s="51"/>
      <c r="B39" s="660"/>
      <c r="C39" s="660"/>
      <c r="D39" s="660"/>
      <c r="E39" s="660"/>
      <c r="F39" s="660"/>
      <c r="G39" s="660"/>
      <c r="H39" s="660"/>
    </row>
    <row r="40" spans="1:21" x14ac:dyDescent="0.2">
      <c r="A40" s="51"/>
      <c r="B40" s="660"/>
      <c r="C40" s="660"/>
      <c r="D40" s="660"/>
      <c r="E40" s="660"/>
      <c r="F40" s="660"/>
      <c r="G40" s="660"/>
      <c r="H40" s="660"/>
    </row>
    <row r="41" spans="1:21" x14ac:dyDescent="0.2">
      <c r="A41" s="51"/>
      <c r="B41" s="660"/>
      <c r="C41" s="660"/>
      <c r="D41" s="660"/>
      <c r="E41" s="660"/>
      <c r="F41" s="660"/>
      <c r="G41" s="660"/>
      <c r="H41" s="660"/>
    </row>
    <row r="42" spans="1:21" x14ac:dyDescent="0.2">
      <c r="A42" s="51"/>
      <c r="B42" s="660"/>
      <c r="C42" s="660"/>
      <c r="D42" s="660"/>
      <c r="E42" s="660"/>
      <c r="F42" s="660"/>
    </row>
    <row r="43" spans="1:21" ht="102" x14ac:dyDescent="0.2">
      <c r="C43" s="700" t="s">
        <v>565</v>
      </c>
      <c r="D43" s="700" t="s">
        <v>566</v>
      </c>
      <c r="E43" s="701" t="s">
        <v>567</v>
      </c>
      <c r="F43" s="701" t="s">
        <v>568</v>
      </c>
      <c r="G43" s="701" t="s">
        <v>569</v>
      </c>
      <c r="I43" s="702" t="s">
        <v>570</v>
      </c>
    </row>
    <row r="44" spans="1:21" ht="12.75" customHeight="1" x14ac:dyDescent="0.2">
      <c r="B44" s="703">
        <v>1990</v>
      </c>
      <c r="C44" s="704">
        <v>10.524692288839473</v>
      </c>
      <c r="D44" s="704">
        <v>12.777699114508799</v>
      </c>
      <c r="F44">
        <v>27483.328943000004</v>
      </c>
      <c r="G44">
        <v>33366.648474000001</v>
      </c>
      <c r="I44">
        <v>2611319</v>
      </c>
      <c r="J44">
        <v>2611.319</v>
      </c>
      <c r="L44">
        <f>F44/J44</f>
        <v>10.524692288839473</v>
      </c>
      <c r="M44">
        <f>G44/J44</f>
        <v>12.777699114508799</v>
      </c>
      <c r="P44" s="223"/>
    </row>
    <row r="45" spans="1:21" ht="12.75" customHeight="1" x14ac:dyDescent="0.2">
      <c r="B45" s="703">
        <v>1991</v>
      </c>
      <c r="C45" s="704">
        <v>8.5030261948649137</v>
      </c>
      <c r="D45" s="704">
        <v>10.311917004559364</v>
      </c>
      <c r="F45">
        <v>21870.370082000001</v>
      </c>
      <c r="G45">
        <v>26522.962057999997</v>
      </c>
      <c r="I45">
        <v>2572069</v>
      </c>
      <c r="J45">
        <v>2572.069</v>
      </c>
      <c r="L45">
        <f t="shared" ref="L45:L67" si="0">F45/J45</f>
        <v>8.5030261948649137</v>
      </c>
      <c r="M45">
        <f t="shared" ref="M45:M68" si="1">G45/J45</f>
        <v>10.311917004559364</v>
      </c>
      <c r="P45" s="223"/>
      <c r="R45" s="709"/>
    </row>
    <row r="46" spans="1:21" x14ac:dyDescent="0.2">
      <c r="B46" s="703">
        <v>1992</v>
      </c>
      <c r="C46" s="704">
        <v>7.2938340456153803</v>
      </c>
      <c r="D46" s="704">
        <v>8.93054133658155</v>
      </c>
      <c r="F46">
        <v>18568.701064000001</v>
      </c>
      <c r="G46">
        <v>22735.443579000003</v>
      </c>
      <c r="I46">
        <v>2545808</v>
      </c>
      <c r="J46">
        <v>2545.808</v>
      </c>
      <c r="L46">
        <f t="shared" si="0"/>
        <v>7.2938340456153803</v>
      </c>
      <c r="M46">
        <f t="shared" si="1"/>
        <v>8.93054133658155</v>
      </c>
      <c r="P46" s="223"/>
      <c r="R46" s="709"/>
    </row>
    <row r="47" spans="1:21" x14ac:dyDescent="0.2">
      <c r="B47" s="703">
        <v>1993</v>
      </c>
      <c r="C47" s="704">
        <v>6.2760622546191529</v>
      </c>
      <c r="D47" s="704">
        <v>7.9145992020832008</v>
      </c>
      <c r="F47">
        <v>15896.004202437136</v>
      </c>
      <c r="G47">
        <v>20046.088944437128</v>
      </c>
      <c r="I47">
        <v>2532799</v>
      </c>
      <c r="J47">
        <v>2532.799</v>
      </c>
      <c r="L47">
        <f t="shared" si="0"/>
        <v>6.2760622546191529</v>
      </c>
      <c r="M47">
        <f t="shared" si="1"/>
        <v>7.9145992020832008</v>
      </c>
      <c r="P47" s="223"/>
      <c r="R47" s="709"/>
    </row>
    <row r="48" spans="1:21" x14ac:dyDescent="0.2">
      <c r="B48" s="703">
        <v>1994</v>
      </c>
      <c r="C48" s="704">
        <v>5.5323381436632975</v>
      </c>
      <c r="D48" s="704">
        <v>7.5625544325627088</v>
      </c>
      <c r="F48">
        <v>13929.188202000001</v>
      </c>
      <c r="G48">
        <v>19040.818049000005</v>
      </c>
      <c r="I48">
        <v>2517776</v>
      </c>
      <c r="J48">
        <v>2517.7759999999998</v>
      </c>
      <c r="L48">
        <f t="shared" si="0"/>
        <v>5.5323381436632975</v>
      </c>
      <c r="M48">
        <f t="shared" si="1"/>
        <v>7.5625544325627088</v>
      </c>
      <c r="P48" s="223"/>
      <c r="R48" s="709"/>
    </row>
    <row r="49" spans="2:18" x14ac:dyDescent="0.2">
      <c r="B49" s="703">
        <v>1995</v>
      </c>
      <c r="C49" s="704">
        <v>5.2758733649297334</v>
      </c>
      <c r="D49" s="704">
        <v>7.4645041885814027</v>
      </c>
      <c r="F49">
        <v>13209.652593010593</v>
      </c>
      <c r="G49">
        <v>18689.513619807287</v>
      </c>
      <c r="I49">
        <v>2503785</v>
      </c>
      <c r="J49">
        <v>2503.7849999999999</v>
      </c>
      <c r="L49">
        <f t="shared" si="0"/>
        <v>5.2758733649297334</v>
      </c>
      <c r="M49">
        <f t="shared" si="1"/>
        <v>7.4645041885814027</v>
      </c>
      <c r="P49" s="223"/>
      <c r="R49" s="709"/>
    </row>
    <row r="50" spans="2:18" x14ac:dyDescent="0.2">
      <c r="B50" s="703">
        <v>1996</v>
      </c>
      <c r="C50" s="704">
        <v>5.4755868677788566</v>
      </c>
      <c r="D50" s="704">
        <v>7.6647625600672242</v>
      </c>
      <c r="F50">
        <v>13640.338482474399</v>
      </c>
      <c r="G50">
        <v>19093.835643872106</v>
      </c>
      <c r="I50">
        <v>2491119</v>
      </c>
      <c r="J50">
        <v>2491.1190000000001</v>
      </c>
      <c r="L50">
        <f t="shared" si="0"/>
        <v>5.4755868677788566</v>
      </c>
      <c r="M50">
        <f t="shared" si="1"/>
        <v>7.6647625600672242</v>
      </c>
      <c r="P50" s="223"/>
      <c r="R50" s="709"/>
    </row>
    <row r="51" spans="2:18" x14ac:dyDescent="0.2">
      <c r="B51" s="703">
        <v>1997</v>
      </c>
      <c r="C51" s="704">
        <v>5.1802305975078404</v>
      </c>
      <c r="D51" s="704">
        <v>7.2939837180638563</v>
      </c>
      <c r="F51">
        <v>12837.378094752861</v>
      </c>
      <c r="G51">
        <v>18075.57116295251</v>
      </c>
      <c r="I51">
        <v>2478148</v>
      </c>
      <c r="J51">
        <v>2478.1480000000001</v>
      </c>
      <c r="L51">
        <f t="shared" si="0"/>
        <v>5.1802305975078404</v>
      </c>
      <c r="M51">
        <f t="shared" si="1"/>
        <v>7.2939837180638563</v>
      </c>
      <c r="P51" s="223"/>
      <c r="R51" s="709"/>
    </row>
    <row r="52" spans="2:18" x14ac:dyDescent="0.2">
      <c r="B52" s="703">
        <v>1998</v>
      </c>
      <c r="C52" s="704">
        <v>5.1728454755438618</v>
      </c>
      <c r="D52" s="704">
        <v>7.295163485135375</v>
      </c>
      <c r="F52">
        <v>12739.870059606541</v>
      </c>
      <c r="G52">
        <v>17966.791257076864</v>
      </c>
      <c r="I52">
        <v>2462836</v>
      </c>
      <c r="J52">
        <v>2462.8359999999998</v>
      </c>
      <c r="L52">
        <f t="shared" si="0"/>
        <v>5.1728454755438618</v>
      </c>
      <c r="M52">
        <f t="shared" si="1"/>
        <v>7.295163485135375</v>
      </c>
      <c r="P52" s="223"/>
      <c r="R52" s="709"/>
    </row>
    <row r="53" spans="2:18" x14ac:dyDescent="0.2">
      <c r="B53" s="703">
        <v>1999</v>
      </c>
      <c r="C53" s="704">
        <v>5.0916238554980833</v>
      </c>
      <c r="D53" s="704">
        <v>7.2688435629166444</v>
      </c>
      <c r="F53">
        <v>12469.804335270956</v>
      </c>
      <c r="G53">
        <v>17801.993930755019</v>
      </c>
      <c r="I53">
        <v>2449082</v>
      </c>
      <c r="J53">
        <v>2449.0819999999999</v>
      </c>
      <c r="L53">
        <f t="shared" si="0"/>
        <v>5.0916238554980833</v>
      </c>
      <c r="M53">
        <f t="shared" si="1"/>
        <v>7.2688435629166444</v>
      </c>
      <c r="P53" s="223"/>
      <c r="R53" s="709"/>
    </row>
    <row r="54" spans="2:18" x14ac:dyDescent="0.2">
      <c r="B54" s="703">
        <v>2000</v>
      </c>
      <c r="C54" s="704">
        <v>4.9692346816807245</v>
      </c>
      <c r="D54" s="704">
        <v>7.3208585004468762</v>
      </c>
      <c r="F54">
        <v>12081.47666600967</v>
      </c>
      <c r="G54">
        <v>17798.873833503971</v>
      </c>
      <c r="I54">
        <v>2431255</v>
      </c>
      <c r="J54">
        <v>2431.2550000000001</v>
      </c>
      <c r="L54">
        <f t="shared" si="0"/>
        <v>4.9692346816807245</v>
      </c>
      <c r="M54">
        <f t="shared" si="1"/>
        <v>7.3208585004468762</v>
      </c>
      <c r="P54" s="223"/>
      <c r="R54" s="709"/>
    </row>
    <row r="55" spans="2:18" x14ac:dyDescent="0.2">
      <c r="B55" s="703">
        <v>2001</v>
      </c>
      <c r="C55" s="704">
        <v>5.1288952419288174</v>
      </c>
      <c r="D55" s="704">
        <v>7.697385336738475</v>
      </c>
      <c r="F55">
        <v>12367.751310749007</v>
      </c>
      <c r="G55">
        <v>18561.374935001782</v>
      </c>
      <c r="I55">
        <v>2411387</v>
      </c>
      <c r="J55">
        <v>2411.3870000000002</v>
      </c>
      <c r="L55">
        <f t="shared" si="0"/>
        <v>5.1288952419288174</v>
      </c>
      <c r="M55">
        <f t="shared" si="1"/>
        <v>7.697385336738475</v>
      </c>
      <c r="P55" s="223"/>
      <c r="R55" s="709"/>
    </row>
    <row r="56" spans="2:18" x14ac:dyDescent="0.2">
      <c r="B56" s="703">
        <v>2002</v>
      </c>
      <c r="C56" s="704">
        <v>5.056402845868643</v>
      </c>
      <c r="D56" s="704">
        <v>8.256715118065058</v>
      </c>
      <c r="F56">
        <v>12095.117863431627</v>
      </c>
      <c r="G56">
        <v>19750.392831016339</v>
      </c>
      <c r="I56">
        <v>2392040</v>
      </c>
      <c r="J56">
        <v>2392.04</v>
      </c>
      <c r="L56">
        <f t="shared" si="0"/>
        <v>5.056402845868643</v>
      </c>
      <c r="M56">
        <f t="shared" si="1"/>
        <v>8.256715118065058</v>
      </c>
      <c r="P56" s="223"/>
      <c r="R56" s="709"/>
    </row>
    <row r="57" spans="2:18" x14ac:dyDescent="0.2">
      <c r="B57" s="705">
        <v>2003</v>
      </c>
      <c r="C57" s="704">
        <v>5.0322697871054061</v>
      </c>
      <c r="D57" s="704">
        <v>7.9537985165862288</v>
      </c>
      <c r="F57">
        <v>11942.366271157705</v>
      </c>
      <c r="G57">
        <v>18875.612626226226</v>
      </c>
      <c r="I57">
        <v>2373157</v>
      </c>
      <c r="J57">
        <v>2373.1570000000002</v>
      </c>
      <c r="L57">
        <f t="shared" si="0"/>
        <v>5.0322697871054061</v>
      </c>
      <c r="M57">
        <f t="shared" si="1"/>
        <v>7.9537985165862288</v>
      </c>
      <c r="P57" s="223"/>
      <c r="R57" s="709"/>
    </row>
    <row r="58" spans="2:18" x14ac:dyDescent="0.2">
      <c r="B58" s="705">
        <v>2004</v>
      </c>
      <c r="C58" s="704">
        <v>5.0166092388661792</v>
      </c>
      <c r="D58" s="704">
        <v>7.5263901365681356</v>
      </c>
      <c r="F58">
        <v>11815.519408116736</v>
      </c>
      <c r="G58">
        <v>17726.756160856199</v>
      </c>
      <c r="I58">
        <v>2355280</v>
      </c>
      <c r="J58">
        <v>2355.2800000000002</v>
      </c>
      <c r="L58">
        <f t="shared" si="0"/>
        <v>5.0166092388661792</v>
      </c>
      <c r="M58">
        <f t="shared" si="1"/>
        <v>7.5263901365681356</v>
      </c>
      <c r="P58" s="686"/>
      <c r="Q58" s="709"/>
      <c r="R58" s="709"/>
    </row>
    <row r="59" spans="2:18" x14ac:dyDescent="0.2">
      <c r="B59" s="705">
        <v>2005</v>
      </c>
      <c r="C59" s="704">
        <v>4.9132510024422489</v>
      </c>
      <c r="D59" s="704">
        <v>7.4192927840287624</v>
      </c>
      <c r="F59">
        <v>11470.352959026612</v>
      </c>
      <c r="G59">
        <v>17320.895451273947</v>
      </c>
      <c r="I59">
        <v>2334575</v>
      </c>
      <c r="J59">
        <v>2334.5749999999998</v>
      </c>
      <c r="L59">
        <f t="shared" si="0"/>
        <v>4.9132510024422489</v>
      </c>
      <c r="M59">
        <f t="shared" si="1"/>
        <v>7.4192927840287624</v>
      </c>
      <c r="P59" s="686"/>
      <c r="Q59" s="709"/>
      <c r="R59" s="709"/>
    </row>
    <row r="60" spans="2:18" x14ac:dyDescent="0.2">
      <c r="B60" s="705">
        <v>2006</v>
      </c>
      <c r="C60" s="704">
        <v>4.8842361634139762</v>
      </c>
      <c r="D60" s="704">
        <v>7.4723884551205444</v>
      </c>
      <c r="F60">
        <v>11288.153566712575</v>
      </c>
      <c r="G60">
        <v>17269.735854167295</v>
      </c>
      <c r="I60">
        <v>2311140</v>
      </c>
      <c r="J60">
        <v>2311.14</v>
      </c>
      <c r="L60">
        <f t="shared" si="0"/>
        <v>4.8842361634139762</v>
      </c>
      <c r="M60">
        <f t="shared" si="1"/>
        <v>7.4723884551205444</v>
      </c>
      <c r="Q60" s="709"/>
      <c r="R60" s="709"/>
    </row>
    <row r="61" spans="2:18" x14ac:dyDescent="0.2">
      <c r="B61" s="705">
        <v>2007</v>
      </c>
      <c r="C61" s="704">
        <v>4.5591390339549616</v>
      </c>
      <c r="D61" s="704">
        <v>7.2958075671627141</v>
      </c>
      <c r="F61">
        <v>10436.867700171344</v>
      </c>
      <c r="G61">
        <v>16701.701303092661</v>
      </c>
      <c r="I61">
        <v>2289219</v>
      </c>
      <c r="J61">
        <v>2289.2190000000001</v>
      </c>
      <c r="L61">
        <f t="shared" si="0"/>
        <v>4.5591390339549616</v>
      </c>
      <c r="M61">
        <f t="shared" si="1"/>
        <v>7.2958075671627141</v>
      </c>
      <c r="Q61" s="709"/>
      <c r="R61" s="709"/>
    </row>
    <row r="62" spans="2:18" x14ac:dyDescent="0.2">
      <c r="B62" s="705">
        <v>2008</v>
      </c>
      <c r="C62" s="704">
        <v>4.8137801538800602</v>
      </c>
      <c r="D62" s="704">
        <v>7.4457626188008694</v>
      </c>
      <c r="F62">
        <v>10916.512523103507</v>
      </c>
      <c r="G62">
        <v>16885.224973699715</v>
      </c>
      <c r="I62">
        <v>2267763</v>
      </c>
      <c r="J62">
        <v>2267.7629999999999</v>
      </c>
      <c r="L62">
        <f t="shared" si="0"/>
        <v>4.8137801538800602</v>
      </c>
      <c r="M62">
        <f t="shared" si="1"/>
        <v>7.4457626188008694</v>
      </c>
      <c r="Q62" s="708"/>
      <c r="R62" s="709"/>
    </row>
    <row r="63" spans="2:18" x14ac:dyDescent="0.2">
      <c r="B63" s="705">
        <v>2009</v>
      </c>
      <c r="C63" s="704">
        <v>4.6790415697401828</v>
      </c>
      <c r="D63" s="704">
        <v>7.1014879008473546</v>
      </c>
      <c r="F63">
        <v>10527.291405010183</v>
      </c>
      <c r="G63">
        <v>15977.509801334249</v>
      </c>
      <c r="I63">
        <v>2249882</v>
      </c>
      <c r="J63">
        <v>2249.8820000000001</v>
      </c>
      <c r="L63">
        <f t="shared" si="0"/>
        <v>4.6790415697401828</v>
      </c>
      <c r="M63">
        <f t="shared" si="1"/>
        <v>7.1014879008473546</v>
      </c>
      <c r="Q63" s="708"/>
      <c r="R63" s="709"/>
    </row>
    <row r="64" spans="2:18" x14ac:dyDescent="0.2">
      <c r="B64" s="705">
        <v>2010</v>
      </c>
      <c r="C64" s="704">
        <v>4.8194412208974358</v>
      </c>
      <c r="D64" s="704">
        <v>7.5196693907688701</v>
      </c>
      <c r="F64">
        <v>10771.571614736291</v>
      </c>
      <c r="G64">
        <v>16806.649080103194</v>
      </c>
      <c r="I64">
        <v>2235025</v>
      </c>
      <c r="J64">
        <v>2235.0250000000001</v>
      </c>
      <c r="L64">
        <f t="shared" si="0"/>
        <v>4.8194412208974358</v>
      </c>
      <c r="M64">
        <f t="shared" si="1"/>
        <v>7.5196693907688701</v>
      </c>
      <c r="Q64" s="708"/>
      <c r="R64" s="709"/>
    </row>
    <row r="65" spans="1:18" x14ac:dyDescent="0.2">
      <c r="B65" s="705">
        <v>2011</v>
      </c>
      <c r="C65" s="704">
        <v>4.6290850014608589</v>
      </c>
      <c r="D65" s="704">
        <v>7.6539238216671341</v>
      </c>
      <c r="F65">
        <v>10098.825726442014</v>
      </c>
      <c r="G65">
        <v>16697.823171120486</v>
      </c>
      <c r="I65">
        <v>2181603</v>
      </c>
      <c r="J65">
        <v>2181.6030000000001</v>
      </c>
      <c r="L65">
        <f t="shared" si="0"/>
        <v>4.6290850014608589</v>
      </c>
      <c r="M65">
        <f t="shared" si="1"/>
        <v>7.6539238216671341</v>
      </c>
      <c r="Q65" s="708"/>
      <c r="R65" s="709"/>
    </row>
    <row r="66" spans="1:18" x14ac:dyDescent="0.2">
      <c r="B66" s="705">
        <v>2012</v>
      </c>
      <c r="C66" s="704">
        <v>4.7771124079861975</v>
      </c>
      <c r="D66" s="704">
        <v>7.7491939305830737</v>
      </c>
      <c r="F66">
        <v>10368.531397037723</v>
      </c>
      <c r="G66">
        <v>16819.315458573339</v>
      </c>
      <c r="I66">
        <v>2170460</v>
      </c>
      <c r="J66">
        <v>2170.46</v>
      </c>
      <c r="L66">
        <f t="shared" si="0"/>
        <v>4.7771124079861975</v>
      </c>
      <c r="M66">
        <f t="shared" si="1"/>
        <v>7.7491939305830737</v>
      </c>
      <c r="Q66" s="708"/>
      <c r="R66" s="709"/>
    </row>
    <row r="67" spans="1:18" x14ac:dyDescent="0.2">
      <c r="B67" s="705">
        <v>2013</v>
      </c>
      <c r="C67" s="704">
        <v>4.8598119852926684</v>
      </c>
      <c r="D67" s="704">
        <v>7.810861138740699</v>
      </c>
      <c r="F67">
        <v>10501.27613029981</v>
      </c>
      <c r="G67">
        <v>16878.021183036453</v>
      </c>
      <c r="I67">
        <v>2160840</v>
      </c>
      <c r="J67">
        <v>2160.84</v>
      </c>
      <c r="L67">
        <f t="shared" si="0"/>
        <v>4.8598119852926684</v>
      </c>
      <c r="M67">
        <f t="shared" si="1"/>
        <v>7.810861138740699</v>
      </c>
      <c r="Q67" s="708"/>
      <c r="R67" s="709"/>
    </row>
    <row r="68" spans="1:18" x14ac:dyDescent="0.2">
      <c r="B68" s="705">
        <v>2014</v>
      </c>
      <c r="C68" s="704">
        <v>4.5833515832940686</v>
      </c>
      <c r="D68" s="704">
        <v>7.4941550274863289</v>
      </c>
      <c r="F68">
        <v>9885.1847774337311</v>
      </c>
      <c r="G68">
        <v>16163.086302926387</v>
      </c>
      <c r="I68">
        <v>2156759</v>
      </c>
      <c r="J68">
        <v>2156.759</v>
      </c>
      <c r="L68">
        <f>F68/J68</f>
        <v>4.5833515832940686</v>
      </c>
      <c r="M68">
        <f t="shared" si="1"/>
        <v>7.4941550274863289</v>
      </c>
      <c r="Q68" s="708"/>
      <c r="R68" s="709"/>
    </row>
    <row r="69" spans="1:18" x14ac:dyDescent="0.2">
      <c r="B69" s="705">
        <v>2015</v>
      </c>
      <c r="C69" s="704">
        <v>4.5831385938283313</v>
      </c>
      <c r="D69" s="704">
        <v>7.3264743163069213</v>
      </c>
      <c r="F69" s="754">
        <v>9948.6831095634716</v>
      </c>
      <c r="G69" s="754">
        <v>15903.680369047861</v>
      </c>
      <c r="I69">
        <v>2170714</v>
      </c>
      <c r="J69">
        <f t="shared" ref="J69:J77" si="2">I69/1000</f>
        <v>2170.7139999999999</v>
      </c>
      <c r="L69">
        <f>F69/J69</f>
        <v>4.5831385938283313</v>
      </c>
      <c r="M69">
        <f>G69/J69</f>
        <v>7.3264743163069213</v>
      </c>
      <c r="Q69" s="708"/>
      <c r="R69" s="709"/>
    </row>
    <row r="70" spans="1:18" x14ac:dyDescent="0.2">
      <c r="B70" s="705">
        <v>2016</v>
      </c>
      <c r="C70" s="704">
        <v>4.7790844405522126</v>
      </c>
      <c r="D70" s="704">
        <v>7.3724538734853429</v>
      </c>
      <c r="F70" s="754">
        <v>10313.875945520067</v>
      </c>
      <c r="G70" s="754">
        <v>15910.699133077178</v>
      </c>
      <c r="I70" s="706">
        <v>2158128</v>
      </c>
      <c r="J70">
        <f t="shared" si="2"/>
        <v>2158.1280000000002</v>
      </c>
      <c r="L70">
        <f>F70/J70</f>
        <v>4.7790844405522126</v>
      </c>
      <c r="M70">
        <f>G70/J70</f>
        <v>7.3724538734853429</v>
      </c>
      <c r="Q70" s="708"/>
      <c r="R70" s="709"/>
    </row>
    <row r="71" spans="1:18" x14ac:dyDescent="0.2">
      <c r="B71" s="705">
        <v>2017</v>
      </c>
      <c r="C71" s="704">
        <v>4.8437379637940214</v>
      </c>
      <c r="D71" s="704">
        <v>7.1740444485134542</v>
      </c>
      <c r="F71" s="754">
        <v>10419.873326403518</v>
      </c>
      <c r="G71" s="754">
        <v>15432.840287864385</v>
      </c>
      <c r="I71">
        <v>2151205</v>
      </c>
      <c r="J71">
        <f t="shared" si="2"/>
        <v>2151.2049999999999</v>
      </c>
      <c r="L71">
        <f>F71/J71</f>
        <v>4.8437379637940214</v>
      </c>
      <c r="M71">
        <f>G71/J71</f>
        <v>7.1740444485134542</v>
      </c>
      <c r="Q71" s="708"/>
      <c r="R71" s="709"/>
    </row>
    <row r="72" spans="1:18" x14ac:dyDescent="0.2">
      <c r="B72" s="705">
        <v>2018</v>
      </c>
      <c r="C72" s="704">
        <v>4.9265569914289236</v>
      </c>
      <c r="D72" s="704">
        <v>7.0959098150756352</v>
      </c>
      <c r="F72" s="754">
        <v>10558.32598339594</v>
      </c>
      <c r="G72" s="754">
        <v>15207.563640630273</v>
      </c>
      <c r="I72">
        <v>2143145</v>
      </c>
      <c r="J72">
        <f t="shared" si="2"/>
        <v>2143.145</v>
      </c>
      <c r="L72">
        <f t="shared" ref="L72:L75" si="3">F72/J72</f>
        <v>4.9265569914289236</v>
      </c>
      <c r="M72">
        <f t="shared" ref="M72:M77" si="4">G72/J72</f>
        <v>7.0959098150756352</v>
      </c>
      <c r="Q72" s="708"/>
      <c r="R72" s="709"/>
    </row>
    <row r="73" spans="1:18" x14ac:dyDescent="0.2">
      <c r="B73" s="705">
        <v>2019</v>
      </c>
      <c r="C73" s="704">
        <v>4.8771289244544382</v>
      </c>
      <c r="D73" s="704">
        <v>6.7270952202954053</v>
      </c>
      <c r="F73" s="754">
        <v>10404.759550594761</v>
      </c>
      <c r="G73" s="754">
        <v>14351.436946883372</v>
      </c>
      <c r="I73">
        <v>2133378</v>
      </c>
      <c r="J73">
        <f t="shared" si="2"/>
        <v>2133.3780000000002</v>
      </c>
      <c r="L73">
        <f t="shared" si="3"/>
        <v>4.8771289244544382</v>
      </c>
      <c r="M73">
        <f t="shared" si="4"/>
        <v>6.7270952202954053</v>
      </c>
      <c r="Q73" s="708"/>
      <c r="R73" s="709"/>
    </row>
    <row r="74" spans="1:18" x14ac:dyDescent="0.2">
      <c r="B74" s="705">
        <v>2020</v>
      </c>
      <c r="C74" s="704">
        <v>4.7019984453124719</v>
      </c>
      <c r="D74" s="704">
        <v>6.2596345942772063</v>
      </c>
      <c r="F74">
        <v>9969.3510776939802</v>
      </c>
      <c r="G74">
        <v>13271.908873266522</v>
      </c>
      <c r="I74">
        <v>2120237</v>
      </c>
      <c r="J74" s="707">
        <f t="shared" si="2"/>
        <v>2120.2370000000001</v>
      </c>
      <c r="L74">
        <f t="shared" si="3"/>
        <v>4.7019984453124719</v>
      </c>
      <c r="M74">
        <f t="shared" si="4"/>
        <v>6.2596345942772063</v>
      </c>
      <c r="Q74" s="708"/>
      <c r="R74" s="709"/>
    </row>
    <row r="75" spans="1:18" x14ac:dyDescent="0.2">
      <c r="B75" s="705">
        <v>2021</v>
      </c>
      <c r="C75" s="704">
        <v>4.9068735787868816</v>
      </c>
      <c r="D75" s="704">
        <v>6.6995244778386978</v>
      </c>
      <c r="F75">
        <v>10347.924135981239</v>
      </c>
      <c r="G75">
        <v>14128.379288908349</v>
      </c>
      <c r="I75">
        <v>2108863</v>
      </c>
      <c r="J75" s="707">
        <f t="shared" si="2"/>
        <v>2108.8629999999998</v>
      </c>
      <c r="L75">
        <f t="shared" si="3"/>
        <v>4.9068735787868816</v>
      </c>
      <c r="M75">
        <f t="shared" si="4"/>
        <v>6.6995244778386978</v>
      </c>
      <c r="Q75" s="708"/>
      <c r="R75" s="709"/>
    </row>
    <row r="76" spans="1:18" s="758" customFormat="1" x14ac:dyDescent="0.2">
      <c r="B76" s="705">
        <v>2022</v>
      </c>
      <c r="C76" s="704">
        <f>L76</f>
        <v>4.66285922805681</v>
      </c>
      <c r="D76" s="704">
        <f>M76</f>
        <v>6.6082568119218434</v>
      </c>
      <c r="F76" s="758">
        <v>9879.8060181836099</v>
      </c>
      <c r="G76" s="758">
        <v>14001.772780804358</v>
      </c>
      <c r="I76" s="758">
        <v>2118830</v>
      </c>
      <c r="J76" s="826">
        <f t="shared" si="2"/>
        <v>2118.83</v>
      </c>
      <c r="L76" s="758">
        <f>F76/J76</f>
        <v>4.66285922805681</v>
      </c>
      <c r="M76" s="758">
        <f t="shared" si="4"/>
        <v>6.6082568119218434</v>
      </c>
      <c r="Q76" s="708"/>
      <c r="R76" s="709"/>
    </row>
    <row r="77" spans="1:18" s="758" customFormat="1" x14ac:dyDescent="0.2">
      <c r="B77" s="705">
        <v>2023</v>
      </c>
      <c r="C77" s="704">
        <f>L77</f>
        <v>4.4079001215483178</v>
      </c>
      <c r="D77" s="704">
        <f>M77</f>
        <v>6.1102310270759563</v>
      </c>
      <c r="F77" s="758">
        <v>9322.1357300588897</v>
      </c>
      <c r="G77" s="758">
        <v>12922.344292232126</v>
      </c>
      <c r="I77" s="1049">
        <v>2114870</v>
      </c>
      <c r="J77" s="826">
        <f t="shared" si="2"/>
        <v>2114.87</v>
      </c>
      <c r="L77" s="758">
        <f>F77/J77</f>
        <v>4.4079001215483178</v>
      </c>
      <c r="M77" s="758">
        <f t="shared" si="4"/>
        <v>6.1102310270759563</v>
      </c>
      <c r="Q77" s="708"/>
      <c r="R77" s="709"/>
    </row>
    <row r="78" spans="1:18" x14ac:dyDescent="0.2">
      <c r="I78" s="758"/>
      <c r="Q78" s="708"/>
      <c r="R78" s="709"/>
    </row>
    <row r="79" spans="1:18" ht="12.75" customHeight="1" x14ac:dyDescent="0.2">
      <c r="A79" s="1087"/>
      <c r="B79" s="1089"/>
      <c r="C79" s="1083" t="s">
        <v>571</v>
      </c>
      <c r="D79" s="1083" t="s">
        <v>7</v>
      </c>
      <c r="E79" s="1178" t="s">
        <v>633</v>
      </c>
      <c r="I79" s="1048"/>
    </row>
    <row r="80" spans="1:18" x14ac:dyDescent="0.2">
      <c r="A80" s="1088"/>
      <c r="B80" s="1089"/>
      <c r="C80" s="1089"/>
      <c r="D80" s="1089"/>
      <c r="E80" s="1179"/>
    </row>
    <row r="81" spans="1:5" x14ac:dyDescent="0.2">
      <c r="A81" s="1091"/>
      <c r="B81" s="1084"/>
      <c r="C81" s="1084"/>
      <c r="D81" s="1084"/>
      <c r="E81" s="1180"/>
    </row>
    <row r="82" spans="1:5" x14ac:dyDescent="0.2">
      <c r="A82" s="51"/>
      <c r="B82" s="51">
        <v>1990</v>
      </c>
      <c r="C82" s="53">
        <v>13226.164918318333</v>
      </c>
      <c r="D82" s="53">
        <v>3371.989008</v>
      </c>
      <c r="E82" s="53">
        <v>16768.494547681672</v>
      </c>
    </row>
    <row r="83" spans="1:5" x14ac:dyDescent="0.2">
      <c r="A83" s="51"/>
      <c r="B83" s="51">
        <v>1995</v>
      </c>
      <c r="C83" s="53">
        <v>3993.4638489880876</v>
      </c>
      <c r="D83" s="53">
        <v>4350.32275897</v>
      </c>
      <c r="E83" s="53">
        <v>10345.727011849203</v>
      </c>
    </row>
    <row r="84" spans="1:5" x14ac:dyDescent="0.2">
      <c r="A84" s="51"/>
      <c r="B84" s="51">
        <v>2000</v>
      </c>
      <c r="C84" s="53">
        <v>4056.4998896318084</v>
      </c>
      <c r="D84" s="53">
        <v>4562.7565065859999</v>
      </c>
      <c r="E84" s="53">
        <v>9179.6174372861606</v>
      </c>
    </row>
    <row r="85" spans="1:5" x14ac:dyDescent="0.2">
      <c r="A85" s="51"/>
      <c r="B85" s="51">
        <v>2005</v>
      </c>
      <c r="C85" s="53">
        <v>4449.005168378736</v>
      </c>
      <c r="D85" s="53">
        <v>4186.8043868786399</v>
      </c>
      <c r="E85" s="53">
        <v>8685.0858960165679</v>
      </c>
    </row>
    <row r="86" spans="1:5" x14ac:dyDescent="0.2">
      <c r="A86" s="51"/>
      <c r="B86" s="51">
        <v>2010</v>
      </c>
      <c r="C86" s="53">
        <v>5098.0428273996667</v>
      </c>
      <c r="D86" s="53">
        <v>3955.0777440775482</v>
      </c>
      <c r="E86" s="53">
        <v>7753.5285086259828</v>
      </c>
    </row>
    <row r="87" spans="1:5" x14ac:dyDescent="0.2">
      <c r="A87" s="51"/>
      <c r="B87" s="51">
        <v>2011</v>
      </c>
      <c r="C87" s="53">
        <v>5417.3448149672449</v>
      </c>
      <c r="D87" s="53">
        <v>3922.733303038452</v>
      </c>
      <c r="E87" s="53">
        <v>7357.7450531147924</v>
      </c>
    </row>
    <row r="88" spans="1:5" x14ac:dyDescent="0.2">
      <c r="A88" s="51"/>
      <c r="B88" s="51">
        <v>2012</v>
      </c>
      <c r="C88" s="53">
        <v>5339.0757086020367</v>
      </c>
      <c r="D88" s="53">
        <v>3870.9213012280802</v>
      </c>
      <c r="E88" s="53">
        <v>7609.3184487432227</v>
      </c>
    </row>
    <row r="89" spans="1:5" x14ac:dyDescent="0.2">
      <c r="A89" s="51"/>
      <c r="B89" s="51">
        <v>2013</v>
      </c>
      <c r="C89" s="53">
        <v>5154.7760528172312</v>
      </c>
      <c r="D89" s="53">
        <v>3840.0184790290537</v>
      </c>
      <c r="E89" s="53">
        <v>7883.2266511901689</v>
      </c>
    </row>
    <row r="90" spans="1:5" x14ac:dyDescent="0.2">
      <c r="A90" s="51"/>
      <c r="B90" s="51">
        <v>2014</v>
      </c>
      <c r="C90" s="53">
        <v>5093.2668479287559</v>
      </c>
      <c r="D90" s="53">
        <v>3836.7962525443213</v>
      </c>
      <c r="E90" s="53">
        <v>7233.0232024533098</v>
      </c>
    </row>
    <row r="91" spans="1:5" x14ac:dyDescent="0.2">
      <c r="A91" s="51"/>
      <c r="B91" s="51">
        <v>2015</v>
      </c>
      <c r="C91" s="53">
        <v>5011.7056571717831</v>
      </c>
      <c r="D91" s="53">
        <v>3795.5079664704176</v>
      </c>
      <c r="E91" s="53">
        <v>7295.7423636596704</v>
      </c>
    </row>
    <row r="92" spans="1:5" x14ac:dyDescent="0.2">
      <c r="A92" s="51"/>
      <c r="B92" s="51">
        <v>2016</v>
      </c>
      <c r="C92" s="53">
        <v>5099.8563769844695</v>
      </c>
      <c r="D92" s="53">
        <v>3842.5823916532954</v>
      </c>
      <c r="E92" s="53">
        <v>7143.0549357363025</v>
      </c>
    </row>
    <row r="93" spans="1:5" x14ac:dyDescent="0.2">
      <c r="A93" s="51"/>
      <c r="B93" s="51">
        <v>2017</v>
      </c>
      <c r="C93" s="53">
        <v>4940.0695473490796</v>
      </c>
      <c r="D93" s="53">
        <v>3867.2961097585071</v>
      </c>
      <c r="E93" s="53">
        <v>6863.2129674594762</v>
      </c>
    </row>
    <row r="94" spans="1:5" x14ac:dyDescent="0.2">
      <c r="A94" s="51"/>
      <c r="B94" s="51">
        <v>2018</v>
      </c>
      <c r="C94" s="53">
        <v>5024.7097720855818</v>
      </c>
      <c r="D94" s="53">
        <v>3800.1260984673568</v>
      </c>
      <c r="E94" s="53">
        <v>6515.9871597450947</v>
      </c>
    </row>
    <row r="95" spans="1:5" x14ac:dyDescent="0.2">
      <c r="A95" s="51"/>
      <c r="B95" s="51">
        <v>2019</v>
      </c>
      <c r="C95" s="53">
        <v>4474.7943645278337</v>
      </c>
      <c r="D95" s="53">
        <v>3824.522132972792</v>
      </c>
      <c r="E95" s="53">
        <v>6044.7213948962226</v>
      </c>
    </row>
    <row r="96" spans="1:5" x14ac:dyDescent="0.2">
      <c r="A96" s="51"/>
      <c r="B96" s="51">
        <v>2020</v>
      </c>
      <c r="C96" s="660">
        <v>3955.998474573048</v>
      </c>
      <c r="D96" s="660">
        <v>3455.4784476567497</v>
      </c>
      <c r="E96" s="660">
        <v>5866.296440970571</v>
      </c>
    </row>
    <row r="97" spans="1:8" x14ac:dyDescent="0.2">
      <c r="A97" s="51"/>
      <c r="B97" s="51">
        <v>2021</v>
      </c>
      <c r="C97" s="660">
        <v>4323.0642227191483</v>
      </c>
      <c r="D97" s="660">
        <v>3498.1724291713849</v>
      </c>
      <c r="E97" s="660">
        <v>6307.1426370178178</v>
      </c>
    </row>
    <row r="98" spans="1:8" x14ac:dyDescent="0.2">
      <c r="B98" s="51">
        <v>2022</v>
      </c>
      <c r="C98" s="660">
        <v>4441.5799495307492</v>
      </c>
      <c r="D98" s="660">
        <v>3540.9229728362789</v>
      </c>
      <c r="E98" s="660">
        <v>5946.6721031922098</v>
      </c>
    </row>
    <row r="99" spans="1:8" x14ac:dyDescent="0.2">
      <c r="B99" s="51">
        <v>2023</v>
      </c>
      <c r="C99" s="660">
        <v>3646.7339097658332</v>
      </c>
      <c r="D99" s="660">
        <v>3296.6536988661969</v>
      </c>
      <c r="E99" s="660">
        <v>5812.5472307279124</v>
      </c>
      <c r="H99" t="s">
        <v>660</v>
      </c>
    </row>
  </sheetData>
  <mergeCells count="5">
    <mergeCell ref="A79:A81"/>
    <mergeCell ref="B79:B81"/>
    <mergeCell ref="C79:C81"/>
    <mergeCell ref="D79:D81"/>
    <mergeCell ref="E79:E81"/>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pageSetUpPr fitToPage="1"/>
  </sheetPr>
  <dimension ref="A1:I81"/>
  <sheetViews>
    <sheetView topLeftCell="A28" zoomScaleNormal="100" zoomScaleSheetLayoutView="100" workbookViewId="0"/>
  </sheetViews>
  <sheetFormatPr baseColWidth="10" defaultColWidth="11.42578125" defaultRowHeight="11.25" customHeight="1" x14ac:dyDescent="0.2"/>
  <cols>
    <col min="1" max="1" width="8.5703125" style="38" customWidth="1"/>
    <col min="2" max="2" width="11.42578125" style="37"/>
    <col min="3" max="3" width="10.5703125" style="37" customWidth="1"/>
    <col min="4" max="7" width="10.5703125" style="37" bestFit="1" customWidth="1"/>
    <col min="8" max="16384" width="11.42578125" style="37"/>
  </cols>
  <sheetData>
    <row r="1" spans="1:8" ht="14.25" customHeight="1" x14ac:dyDescent="0.25">
      <c r="A1" s="1156" t="s">
        <v>105</v>
      </c>
      <c r="B1" s="1156"/>
      <c r="C1" s="1156"/>
      <c r="D1" s="1156"/>
      <c r="E1" s="1156"/>
      <c r="F1" s="1156"/>
      <c r="G1" s="1156"/>
      <c r="H1" s="1156"/>
    </row>
    <row r="2" spans="1:8" ht="14.25" customHeight="1" x14ac:dyDescent="0.2">
      <c r="A2" s="1156" t="s">
        <v>93</v>
      </c>
      <c r="B2" s="1156"/>
      <c r="C2" s="1156"/>
      <c r="D2" s="1156"/>
      <c r="E2" s="1156"/>
      <c r="F2" s="1156"/>
      <c r="G2" s="1156"/>
      <c r="H2" s="1156"/>
    </row>
    <row r="3" spans="1:8" ht="6" customHeight="1" x14ac:dyDescent="0.2">
      <c r="A3" s="68"/>
      <c r="B3" s="68"/>
      <c r="C3" s="68"/>
      <c r="D3" s="68"/>
      <c r="E3" s="68"/>
      <c r="F3" s="68"/>
      <c r="G3" s="68"/>
    </row>
    <row r="5" spans="1:8" ht="15" customHeight="1" x14ac:dyDescent="0.2">
      <c r="A5" s="1070" t="s">
        <v>193</v>
      </c>
      <c r="B5" s="42" t="s">
        <v>94</v>
      </c>
      <c r="C5" s="1072" t="s">
        <v>186</v>
      </c>
      <c r="D5" s="1073"/>
      <c r="E5" s="1073"/>
      <c r="F5" s="1073"/>
      <c r="G5" s="1073"/>
      <c r="H5" s="1073"/>
    </row>
    <row r="6" spans="1:8" ht="15" customHeight="1" x14ac:dyDescent="0.2">
      <c r="A6" s="1091"/>
      <c r="B6" s="45" t="s">
        <v>187</v>
      </c>
      <c r="C6" s="46" t="s">
        <v>131</v>
      </c>
      <c r="D6" s="46" t="s">
        <v>3</v>
      </c>
      <c r="E6" s="152" t="s">
        <v>4</v>
      </c>
      <c r="F6" s="46" t="s">
        <v>5</v>
      </c>
      <c r="G6" s="46" t="s">
        <v>6</v>
      </c>
      <c r="H6" s="47" t="s">
        <v>418</v>
      </c>
    </row>
    <row r="7" spans="1:8" ht="11.25" customHeight="1" x14ac:dyDescent="0.2">
      <c r="A7" s="48"/>
      <c r="B7" s="49"/>
    </row>
    <row r="8" spans="1:8" ht="11.25" customHeight="1" x14ac:dyDescent="0.2">
      <c r="A8" s="1069" t="s">
        <v>273</v>
      </c>
      <c r="B8" s="1069"/>
      <c r="C8" s="1069"/>
      <c r="D8" s="1069"/>
      <c r="E8" s="1069"/>
      <c r="F8" s="1069"/>
      <c r="G8" s="1069"/>
      <c r="H8" s="1069"/>
    </row>
    <row r="9" spans="1:8" ht="11.25" customHeight="1" x14ac:dyDescent="0.2">
      <c r="A9" s="48"/>
      <c r="B9" s="49"/>
    </row>
    <row r="10" spans="1:8" ht="11.25" customHeight="1" x14ac:dyDescent="0.2">
      <c r="A10" s="51">
        <v>1990</v>
      </c>
      <c r="B10" s="807">
        <v>33366.648474000001</v>
      </c>
      <c r="C10" s="783">
        <v>15127.410867999999</v>
      </c>
      <c r="D10" s="783">
        <v>3974.0169060000007</v>
      </c>
      <c r="E10" s="783">
        <v>1667.3936450000003</v>
      </c>
      <c r="F10" s="783">
        <v>8368.7068770000005</v>
      </c>
      <c r="G10" s="783">
        <v>4229.1201780000001</v>
      </c>
      <c r="H10" s="796" t="s">
        <v>578</v>
      </c>
    </row>
    <row r="11" spans="1:8" ht="11.25" customHeight="1" x14ac:dyDescent="0.2">
      <c r="A11" s="51">
        <v>2000</v>
      </c>
      <c r="B11" s="783">
        <v>17798.873833503971</v>
      </c>
      <c r="C11" s="783">
        <v>596.70550477934603</v>
      </c>
      <c r="D11" s="783">
        <v>6786.3457378974281</v>
      </c>
      <c r="E11" s="783">
        <v>3079.5737019957928</v>
      </c>
      <c r="F11" s="783">
        <v>6437.3942896559993</v>
      </c>
      <c r="G11" s="783">
        <v>898.85459917540356</v>
      </c>
      <c r="H11" s="796" t="s">
        <v>578</v>
      </c>
    </row>
    <row r="12" spans="1:8" ht="11.25" customHeight="1" x14ac:dyDescent="0.2">
      <c r="A12" s="51">
        <v>2005</v>
      </c>
      <c r="B12" s="783">
        <v>17320.895451273947</v>
      </c>
      <c r="C12" s="783">
        <v>390.45059309320601</v>
      </c>
      <c r="D12" s="783">
        <v>6054.3961227531436</v>
      </c>
      <c r="E12" s="783">
        <v>3185.0951098270398</v>
      </c>
      <c r="F12" s="783">
        <v>6833.5437742199992</v>
      </c>
      <c r="G12" s="783">
        <v>814.47195748055572</v>
      </c>
      <c r="H12" s="783">
        <v>42.937893900000013</v>
      </c>
    </row>
    <row r="13" spans="1:8" ht="11.25" customHeight="1" x14ac:dyDescent="0.2">
      <c r="A13" s="51">
        <v>2010</v>
      </c>
      <c r="B13" s="783">
        <v>16806.649080103194</v>
      </c>
      <c r="C13" s="783">
        <v>558.75086286519991</v>
      </c>
      <c r="D13" s="783">
        <v>5476.5951397805557</v>
      </c>
      <c r="E13" s="783">
        <v>3043.6165483139753</v>
      </c>
      <c r="F13" s="783">
        <v>6847.7511779197484</v>
      </c>
      <c r="G13" s="783">
        <v>718.32505052371687</v>
      </c>
      <c r="H13" s="783">
        <v>161.61030069999995</v>
      </c>
    </row>
    <row r="14" spans="1:8" ht="11.25" customHeight="1" x14ac:dyDescent="0.2">
      <c r="A14" s="216" t="s">
        <v>601</v>
      </c>
      <c r="B14" s="783">
        <v>15904</v>
      </c>
      <c r="C14" s="783">
        <v>427</v>
      </c>
      <c r="D14" s="783">
        <v>5228</v>
      </c>
      <c r="E14" s="783">
        <v>2817</v>
      </c>
      <c r="F14" s="783">
        <v>6707</v>
      </c>
      <c r="G14" s="783">
        <v>597</v>
      </c>
      <c r="H14" s="783">
        <v>128</v>
      </c>
    </row>
    <row r="15" spans="1:8" ht="11.25" customHeight="1" x14ac:dyDescent="0.2">
      <c r="A15" s="216" t="s">
        <v>602</v>
      </c>
      <c r="B15" s="783">
        <v>15911</v>
      </c>
      <c r="C15" s="783">
        <v>434</v>
      </c>
      <c r="D15" s="783">
        <v>5233</v>
      </c>
      <c r="E15" s="783">
        <v>2982</v>
      </c>
      <c r="F15" s="783">
        <v>6474</v>
      </c>
      <c r="G15" s="783">
        <v>639</v>
      </c>
      <c r="H15" s="783">
        <v>149</v>
      </c>
    </row>
    <row r="16" spans="1:8" ht="11.25" customHeight="1" x14ac:dyDescent="0.2">
      <c r="A16" s="216" t="s">
        <v>603</v>
      </c>
      <c r="B16" s="783">
        <v>15433</v>
      </c>
      <c r="C16" s="783">
        <v>457</v>
      </c>
      <c r="D16" s="783">
        <v>5263</v>
      </c>
      <c r="E16" s="783">
        <v>3008</v>
      </c>
      <c r="F16" s="783">
        <v>5899</v>
      </c>
      <c r="G16" s="783">
        <v>649</v>
      </c>
      <c r="H16" s="783">
        <v>157</v>
      </c>
    </row>
    <row r="17" spans="1:8" ht="11.25" customHeight="1" x14ac:dyDescent="0.2">
      <c r="A17" s="216" t="s">
        <v>604</v>
      </c>
      <c r="B17" s="783">
        <v>15208</v>
      </c>
      <c r="C17" s="783">
        <v>575</v>
      </c>
      <c r="D17" s="783">
        <v>5266</v>
      </c>
      <c r="E17" s="783">
        <v>3174</v>
      </c>
      <c r="F17" s="783">
        <v>5357</v>
      </c>
      <c r="G17" s="783">
        <v>669</v>
      </c>
      <c r="H17" s="783">
        <v>166</v>
      </c>
    </row>
    <row r="18" spans="1:8" ht="11.25" customHeight="1" x14ac:dyDescent="0.2">
      <c r="A18" s="216" t="s">
        <v>605</v>
      </c>
      <c r="B18" s="783">
        <v>14351</v>
      </c>
      <c r="C18" s="783">
        <v>545</v>
      </c>
      <c r="D18" s="783">
        <v>5262</v>
      </c>
      <c r="E18" s="783">
        <v>3092</v>
      </c>
      <c r="F18" s="783">
        <v>4569</v>
      </c>
      <c r="G18" s="783">
        <v>677</v>
      </c>
      <c r="H18" s="783">
        <v>206</v>
      </c>
    </row>
    <row r="19" spans="1:8" ht="11.25" customHeight="1" x14ac:dyDescent="0.2">
      <c r="A19" s="51">
        <v>2020</v>
      </c>
      <c r="B19" s="783">
        <v>13278</v>
      </c>
      <c r="C19" s="783">
        <v>523</v>
      </c>
      <c r="D19" s="783">
        <v>4861</v>
      </c>
      <c r="E19" s="783">
        <v>3016</v>
      </c>
      <c r="F19" s="783">
        <v>3966</v>
      </c>
      <c r="G19" s="783">
        <v>700</v>
      </c>
      <c r="H19" s="783">
        <v>213</v>
      </c>
    </row>
    <row r="20" spans="1:8" ht="11.25" customHeight="1" x14ac:dyDescent="0.2">
      <c r="A20" s="51">
        <v>2021</v>
      </c>
      <c r="B20" s="783">
        <v>14127.282230343777</v>
      </c>
      <c r="C20" s="783">
        <v>544.65508785600446</v>
      </c>
      <c r="D20" s="783">
        <v>4803.3812880515807</v>
      </c>
      <c r="E20" s="783">
        <v>3312.41502281058</v>
      </c>
      <c r="F20" s="783">
        <v>4513.5314857874964</v>
      </c>
      <c r="G20" s="783">
        <v>753.32568993811662</v>
      </c>
      <c r="H20" s="783">
        <v>199.97365589999998</v>
      </c>
    </row>
    <row r="21" spans="1:8" s="760" customFormat="1" ht="11.25" customHeight="1" x14ac:dyDescent="0.2">
      <c r="A21" s="51">
        <v>2022</v>
      </c>
      <c r="B21" s="783">
        <v>14001.772780804358</v>
      </c>
      <c r="C21" s="783">
        <v>539.87352903889075</v>
      </c>
      <c r="D21" s="783">
        <v>4818.86898246492</v>
      </c>
      <c r="E21" s="783">
        <v>3055.8163290214216</v>
      </c>
      <c r="F21" s="783">
        <v>4720.9534331303539</v>
      </c>
      <c r="G21" s="783">
        <v>670.85303544877183</v>
      </c>
      <c r="H21" s="783">
        <v>195.4074717</v>
      </c>
    </row>
    <row r="22" spans="1:8" s="760" customFormat="1" ht="11.25" customHeight="1" x14ac:dyDescent="0.2">
      <c r="A22" s="51">
        <v>2023</v>
      </c>
      <c r="B22" s="783">
        <v>12922.344292232099</v>
      </c>
      <c r="C22" s="783">
        <v>282.96480575314689</v>
      </c>
      <c r="D22" s="783">
        <v>4786.6235497866419</v>
      </c>
      <c r="E22" s="783">
        <v>2861.1907138118931</v>
      </c>
      <c r="F22" s="783">
        <v>4178.8476565318006</v>
      </c>
      <c r="G22" s="783">
        <v>652.0326328486442</v>
      </c>
      <c r="H22" s="783">
        <v>160.68493349999997</v>
      </c>
    </row>
    <row r="23" spans="1:8" ht="11.25" customHeight="1" x14ac:dyDescent="0.2">
      <c r="A23" s="48"/>
      <c r="B23" s="53"/>
      <c r="C23" s="53"/>
      <c r="D23" s="53"/>
      <c r="E23" s="53"/>
      <c r="F23" s="53"/>
      <c r="G23" s="53"/>
      <c r="H23" s="53"/>
    </row>
    <row r="24" spans="1:8" ht="11.25" customHeight="1" x14ac:dyDescent="0.2">
      <c r="A24" s="1068" t="s">
        <v>191</v>
      </c>
      <c r="B24" s="1068"/>
      <c r="C24" s="1068"/>
      <c r="D24" s="1068"/>
      <c r="E24" s="1068"/>
      <c r="F24" s="1068"/>
      <c r="G24" s="1068"/>
      <c r="H24" s="1068"/>
    </row>
    <row r="26" spans="1:8" ht="11.25" customHeight="1" x14ac:dyDescent="0.2">
      <c r="A26" s="51">
        <v>1990</v>
      </c>
      <c r="B26" s="808">
        <v>100</v>
      </c>
      <c r="C26" s="782">
        <v>47.780830025630159</v>
      </c>
      <c r="D26" s="782">
        <v>11.436167098123432</v>
      </c>
      <c r="E26" s="782">
        <v>3.7784652658505009</v>
      </c>
      <c r="F26" s="782">
        <v>24.59505130458426</v>
      </c>
      <c r="G26" s="782">
        <v>12.409486305811637</v>
      </c>
      <c r="H26" s="796" t="s">
        <v>578</v>
      </c>
    </row>
    <row r="27" spans="1:8" ht="11.25" customHeight="1" x14ac:dyDescent="0.2">
      <c r="A27" s="51">
        <v>2000</v>
      </c>
      <c r="B27" s="808">
        <v>100</v>
      </c>
      <c r="C27" s="782">
        <v>3.3532960958876505</v>
      </c>
      <c r="D27" s="782">
        <v>38.093239953384327</v>
      </c>
      <c r="E27" s="782">
        <v>17.416225755841104</v>
      </c>
      <c r="F27" s="782">
        <v>36.308110088682284</v>
      </c>
      <c r="G27" s="782">
        <v>4.8291281062046254</v>
      </c>
      <c r="H27" s="796" t="s">
        <v>578</v>
      </c>
    </row>
    <row r="28" spans="1:8" ht="11.25" customHeight="1" x14ac:dyDescent="0.2">
      <c r="A28" s="51">
        <v>2005</v>
      </c>
      <c r="B28" s="808">
        <v>100</v>
      </c>
      <c r="C28" s="782">
        <v>2.2327182664600373</v>
      </c>
      <c r="D28" s="782">
        <v>34.872221649353399</v>
      </c>
      <c r="E28" s="782">
        <v>18.473936697033515</v>
      </c>
      <c r="F28" s="782">
        <v>39.553780700348476</v>
      </c>
      <c r="G28" s="782">
        <v>4.5960918885257405</v>
      </c>
      <c r="H28" s="782">
        <v>0.27125079827882065</v>
      </c>
    </row>
    <row r="29" spans="1:8" ht="11.25" customHeight="1" x14ac:dyDescent="0.2">
      <c r="A29" s="51">
        <v>2010</v>
      </c>
      <c r="B29" s="808">
        <v>100</v>
      </c>
      <c r="C29" s="782">
        <v>3.3245821948331487</v>
      </c>
      <c r="D29" s="782">
        <v>32.585883799192942</v>
      </c>
      <c r="E29" s="782">
        <v>18.10959777768673</v>
      </c>
      <c r="F29" s="782">
        <v>40.744297957803873</v>
      </c>
      <c r="G29" s="782">
        <v>4.2740527698297504</v>
      </c>
      <c r="H29" s="782">
        <v>0.96158550065357606</v>
      </c>
    </row>
    <row r="30" spans="1:8" ht="11.25" customHeight="1" x14ac:dyDescent="0.2">
      <c r="A30" s="51" t="s">
        <v>601</v>
      </c>
      <c r="B30" s="808">
        <v>100</v>
      </c>
      <c r="C30" s="782">
        <v>2.6848591549295775</v>
      </c>
      <c r="D30" s="782">
        <v>32.872233400402415</v>
      </c>
      <c r="E30" s="782">
        <v>17.712525150905435</v>
      </c>
      <c r="F30" s="782">
        <v>42.171780684104625</v>
      </c>
      <c r="G30" s="782">
        <v>3.7537726358148893</v>
      </c>
      <c r="H30" s="782">
        <v>0.8048289738430584</v>
      </c>
    </row>
    <row r="31" spans="1:8" ht="11.25" customHeight="1" x14ac:dyDescent="0.2">
      <c r="A31" s="51" t="s">
        <v>602</v>
      </c>
      <c r="B31" s="808">
        <v>100</v>
      </c>
      <c r="C31" s="782">
        <v>2.7276726792784869</v>
      </c>
      <c r="D31" s="782">
        <v>32.889196153604424</v>
      </c>
      <c r="E31" s="782">
        <v>18.741750989881215</v>
      </c>
      <c r="F31" s="782">
        <v>40.688831625919178</v>
      </c>
      <c r="G31" s="782">
        <v>4.0160894978316888</v>
      </c>
      <c r="H31" s="782">
        <v>0.93645905348501046</v>
      </c>
    </row>
    <row r="32" spans="1:8" ht="11.25" customHeight="1" x14ac:dyDescent="0.2">
      <c r="A32" s="51" t="s">
        <v>603</v>
      </c>
      <c r="B32" s="808">
        <v>100</v>
      </c>
      <c r="C32" s="782">
        <v>2.961187066675306</v>
      </c>
      <c r="D32" s="782">
        <v>34.102248428691766</v>
      </c>
      <c r="E32" s="782">
        <v>19.490701743018207</v>
      </c>
      <c r="F32" s="782">
        <v>38.223287759994818</v>
      </c>
      <c r="G32" s="782">
        <v>4.2052744119743402</v>
      </c>
      <c r="H32" s="782">
        <v>1.0173005896455647</v>
      </c>
    </row>
    <row r="33" spans="1:8" ht="11.25" customHeight="1" x14ac:dyDescent="0.2">
      <c r="A33" s="51" t="s">
        <v>604</v>
      </c>
      <c r="B33" s="808">
        <v>100</v>
      </c>
      <c r="C33" s="782">
        <v>3.7809047869542347</v>
      </c>
      <c r="D33" s="782">
        <v>34.626512361914777</v>
      </c>
      <c r="E33" s="782">
        <v>20.870594423987377</v>
      </c>
      <c r="F33" s="782">
        <v>35.224881641241453</v>
      </c>
      <c r="G33" s="782">
        <v>4.3990005260389271</v>
      </c>
      <c r="H33" s="782">
        <v>1.0915307732772226</v>
      </c>
    </row>
    <row r="34" spans="1:8" ht="11.25" customHeight="1" x14ac:dyDescent="0.2">
      <c r="A34" s="51" t="s">
        <v>605</v>
      </c>
      <c r="B34" s="808">
        <v>100</v>
      </c>
      <c r="C34" s="782">
        <v>3.7976447634311197</v>
      </c>
      <c r="D34" s="782">
        <v>36.666434394815695</v>
      </c>
      <c r="E34" s="782">
        <v>21.545536896383528</v>
      </c>
      <c r="F34" s="782">
        <v>31.837502613058323</v>
      </c>
      <c r="G34" s="782">
        <v>4.7174412932896663</v>
      </c>
      <c r="H34" s="782">
        <v>1.4354400390216711</v>
      </c>
    </row>
    <row r="35" spans="1:8" ht="11.25" customHeight="1" x14ac:dyDescent="0.2">
      <c r="A35" s="51">
        <v>2020</v>
      </c>
      <c r="B35" s="808">
        <v>100</v>
      </c>
      <c r="C35" s="782">
        <v>3.9388462117788827</v>
      </c>
      <c r="D35" s="782">
        <v>36.609429130893204</v>
      </c>
      <c r="E35" s="782">
        <v>22.714264196415122</v>
      </c>
      <c r="F35" s="782">
        <v>29.868956168097604</v>
      </c>
      <c r="G35" s="782">
        <v>5.2718782949239342</v>
      </c>
      <c r="H35" s="782">
        <v>1.6041572525982828</v>
      </c>
    </row>
    <row r="36" spans="1:8" ht="11.25" customHeight="1" x14ac:dyDescent="0.2">
      <c r="A36" s="51">
        <v>2021</v>
      </c>
      <c r="B36" s="808">
        <v>100</v>
      </c>
      <c r="C36" s="782">
        <v>3.855042936761985</v>
      </c>
      <c r="D36" s="782">
        <v>33.998105443152504</v>
      </c>
      <c r="E36" s="782">
        <v>23.146688885773131</v>
      </c>
      <c r="F36" s="782">
        <v>31.949043079871021</v>
      </c>
      <c r="G36" s="782">
        <v>5.3320035832384818</v>
      </c>
      <c r="H36" s="782">
        <v>1.415404072971</v>
      </c>
    </row>
    <row r="37" spans="1:8" s="760" customFormat="1" ht="11.25" customHeight="1" x14ac:dyDescent="0.2">
      <c r="A37" s="51">
        <v>2022</v>
      </c>
      <c r="B37" s="808">
        <v>100</v>
      </c>
      <c r="C37" s="782">
        <v>3.855751250149031</v>
      </c>
      <c r="D37" s="782">
        <v>34.416134713108029</v>
      </c>
      <c r="E37" s="782">
        <v>21.824495918193829</v>
      </c>
      <c r="F37" s="782">
        <v>33.716826483590104</v>
      </c>
      <c r="G37" s="782">
        <v>4.7912006997319194</v>
      </c>
      <c r="H37" s="782">
        <v>1.3955909352270923</v>
      </c>
    </row>
    <row r="38" spans="1:8" s="760" customFormat="1" ht="11.25" customHeight="1" x14ac:dyDescent="0.2">
      <c r="A38" s="51">
        <v>2023</v>
      </c>
      <c r="B38" s="808">
        <v>100</v>
      </c>
      <c r="C38" s="782">
        <v>2.1897327555592412</v>
      </c>
      <c r="D38" s="782">
        <v>37.041448838845554</v>
      </c>
      <c r="E38" s="782">
        <v>22.141421472045213</v>
      </c>
      <c r="F38" s="782">
        <v>32.338154455796285</v>
      </c>
      <c r="G38" s="782">
        <v>5.0457766648470574</v>
      </c>
      <c r="H38" s="782">
        <v>1.2434658129066474</v>
      </c>
    </row>
    <row r="39" spans="1:8" ht="11.25" customHeight="1" x14ac:dyDescent="0.2">
      <c r="A39" s="48"/>
      <c r="B39" s="53"/>
      <c r="C39" s="55"/>
      <c r="D39" s="55"/>
      <c r="E39" s="55"/>
      <c r="F39" s="55"/>
      <c r="G39" s="55"/>
    </row>
    <row r="40" spans="1:8" ht="11.25" customHeight="1" x14ac:dyDescent="0.2">
      <c r="A40" s="1068" t="s">
        <v>95</v>
      </c>
      <c r="B40" s="1068"/>
      <c r="C40" s="1068"/>
      <c r="D40" s="1068"/>
      <c r="E40" s="1068"/>
      <c r="F40" s="1068"/>
      <c r="G40" s="1068"/>
      <c r="H40" s="1068"/>
    </row>
    <row r="42" spans="1:8" ht="11.25" customHeight="1" x14ac:dyDescent="0.2">
      <c r="A42" s="51">
        <v>1990</v>
      </c>
      <c r="B42" s="808">
        <v>100</v>
      </c>
      <c r="C42" s="808">
        <v>100</v>
      </c>
      <c r="D42" s="808">
        <v>100</v>
      </c>
      <c r="E42" s="808">
        <v>100</v>
      </c>
      <c r="F42" s="808">
        <v>100</v>
      </c>
      <c r="G42" s="808">
        <v>100</v>
      </c>
      <c r="H42" s="796" t="s">
        <v>630</v>
      </c>
    </row>
    <row r="43" spans="1:8" ht="11.25" customHeight="1" x14ac:dyDescent="0.2">
      <c r="A43" s="51">
        <v>2000</v>
      </c>
      <c r="B43" s="782">
        <v>52.109335304678496</v>
      </c>
      <c r="C43" s="782">
        <v>3.6570739885168915</v>
      </c>
      <c r="D43" s="782">
        <v>173.57331320370454</v>
      </c>
      <c r="E43" s="782">
        <v>240.18957004989701</v>
      </c>
      <c r="F43" s="782">
        <v>76.925697753583378</v>
      </c>
      <c r="G43" s="782">
        <v>20.278249196956207</v>
      </c>
      <c r="H43" s="796" t="s">
        <v>630</v>
      </c>
    </row>
    <row r="44" spans="1:8" ht="11.25" customHeight="1" x14ac:dyDescent="0.2">
      <c r="A44" s="51">
        <v>2005</v>
      </c>
      <c r="B44" s="782">
        <v>50.778020755176613</v>
      </c>
      <c r="C44" s="782">
        <v>2.3727719759986421</v>
      </c>
      <c r="D44" s="782">
        <v>154.83705156603983</v>
      </c>
      <c r="E44" s="782">
        <v>248.26745120829767</v>
      </c>
      <c r="F44" s="782">
        <v>81.661252602211206</v>
      </c>
      <c r="G44" s="782">
        <v>18.806616451074344</v>
      </c>
      <c r="H44" s="796" t="s">
        <v>630</v>
      </c>
    </row>
    <row r="45" spans="1:8" ht="11.25" customHeight="1" x14ac:dyDescent="0.2">
      <c r="A45" s="51">
        <v>2010</v>
      </c>
      <c r="B45" s="782">
        <v>50.369605125906759</v>
      </c>
      <c r="C45" s="782">
        <v>3.6936318299330528</v>
      </c>
      <c r="D45" s="782">
        <v>137.81006143964689</v>
      </c>
      <c r="E45" s="782">
        <v>182.53737246995291</v>
      </c>
      <c r="F45" s="782">
        <v>81.825678429957378</v>
      </c>
      <c r="G45" s="782">
        <v>16.985212533341183</v>
      </c>
      <c r="H45" s="796" t="s">
        <v>630</v>
      </c>
    </row>
    <row r="46" spans="1:8" ht="11.25" customHeight="1" x14ac:dyDescent="0.2">
      <c r="A46" s="51" t="s">
        <v>601</v>
      </c>
      <c r="B46" s="782">
        <v>47.6643616526027</v>
      </c>
      <c r="C46" s="782">
        <v>2.8226905696285476</v>
      </c>
      <c r="D46" s="782">
        <v>131.55454855027733</v>
      </c>
      <c r="E46" s="782">
        <v>168.94630781683227</v>
      </c>
      <c r="F46" s="782">
        <v>80.143803559819673</v>
      </c>
      <c r="G46" s="782">
        <v>14.116411330791934</v>
      </c>
      <c r="H46" s="796" t="s">
        <v>630</v>
      </c>
    </row>
    <row r="47" spans="1:8" ht="11.25" customHeight="1" x14ac:dyDescent="0.2">
      <c r="A47" s="51" t="s">
        <v>602</v>
      </c>
      <c r="B47" s="782">
        <v>47.685340685020215</v>
      </c>
      <c r="C47" s="782">
        <v>2.8689641855240975</v>
      </c>
      <c r="D47" s="782">
        <v>131.68036583083423</v>
      </c>
      <c r="E47" s="782">
        <v>178.8419914482761</v>
      </c>
      <c r="F47" s="782">
        <v>77.359621924298878</v>
      </c>
      <c r="G47" s="782">
        <v>15.109525695772271</v>
      </c>
      <c r="H47" s="796" t="s">
        <v>630</v>
      </c>
    </row>
    <row r="48" spans="1:8" ht="11.25" customHeight="1" x14ac:dyDescent="0.2">
      <c r="A48" s="51" t="s">
        <v>603</v>
      </c>
      <c r="B48" s="782">
        <v>46.252772471366796</v>
      </c>
      <c r="C48" s="782">
        <v>3.0210060663237619</v>
      </c>
      <c r="D48" s="782">
        <v>132.43526951417553</v>
      </c>
      <c r="E48" s="782">
        <v>180.40131129323089</v>
      </c>
      <c r="F48" s="782">
        <v>70.488787416039401</v>
      </c>
      <c r="G48" s="782">
        <v>15.345981496958064</v>
      </c>
      <c r="H48" s="796" t="s">
        <v>630</v>
      </c>
    </row>
    <row r="49" spans="1:8" ht="11.25" customHeight="1" x14ac:dyDescent="0.2">
      <c r="A49" s="51" t="s">
        <v>604</v>
      </c>
      <c r="B49" s="782">
        <v>45.578446429375113</v>
      </c>
      <c r="C49" s="782">
        <v>3.801047019991604</v>
      </c>
      <c r="D49" s="782">
        <v>132.51075988250963</v>
      </c>
      <c r="E49" s="782">
        <v>190.35696876486531</v>
      </c>
      <c r="F49" s="782">
        <v>64.012279062166982</v>
      </c>
      <c r="G49" s="782">
        <v>15.818893099329653</v>
      </c>
      <c r="H49" s="796" t="s">
        <v>630</v>
      </c>
    </row>
    <row r="50" spans="1:8" ht="11.25" customHeight="1" x14ac:dyDescent="0.2">
      <c r="A50" s="51" t="s">
        <v>605</v>
      </c>
      <c r="B50" s="782">
        <v>43.010013460544599</v>
      </c>
      <c r="C50" s="782">
        <v>3.6027315232963897</v>
      </c>
      <c r="D50" s="782">
        <v>132.41010605806414</v>
      </c>
      <c r="E50" s="782">
        <v>185.43911386923867</v>
      </c>
      <c r="F50" s="782">
        <v>54.596248466500086</v>
      </c>
      <c r="G50" s="782">
        <v>16.008057740278289</v>
      </c>
      <c r="H50" s="796" t="s">
        <v>630</v>
      </c>
    </row>
    <row r="51" spans="1:8" ht="11.25" customHeight="1" x14ac:dyDescent="0.2">
      <c r="A51" s="51">
        <v>2020</v>
      </c>
      <c r="B51" s="782">
        <v>39.794227491402076</v>
      </c>
      <c r="C51" s="782">
        <v>3.4573001590532328</v>
      </c>
      <c r="D51" s="782">
        <v>122.31956015740208</v>
      </c>
      <c r="E51" s="782">
        <v>180.88110201475544</v>
      </c>
      <c r="F51" s="782">
        <v>47.39083419088189</v>
      </c>
      <c r="G51" s="782">
        <v>16.551906083005615</v>
      </c>
      <c r="H51" s="796" t="s">
        <v>630</v>
      </c>
    </row>
    <row r="52" spans="1:8" ht="11.25" customHeight="1" x14ac:dyDescent="0.2">
      <c r="A52" s="51">
        <v>2021</v>
      </c>
      <c r="B52" s="782">
        <v>42.342818158429907</v>
      </c>
      <c r="C52" s="782">
        <v>3.6004514758579673</v>
      </c>
      <c r="D52" s="782">
        <v>120.86967422809398</v>
      </c>
      <c r="E52" s="782">
        <v>196.12957074726174</v>
      </c>
      <c r="F52" s="782">
        <v>53.933439802894597</v>
      </c>
      <c r="G52" s="782">
        <v>17.812822956815879</v>
      </c>
      <c r="H52" s="796" t="s">
        <v>630</v>
      </c>
    </row>
    <row r="53" spans="1:8" s="760" customFormat="1" ht="11.25" customHeight="1" x14ac:dyDescent="0.2">
      <c r="A53" s="51">
        <v>2022</v>
      </c>
      <c r="B53" s="782">
        <v>41.963377867318123</v>
      </c>
      <c r="C53" s="782">
        <v>3.5688429021315242</v>
      </c>
      <c r="D53" s="782">
        <v>121.25939814673046</v>
      </c>
      <c r="E53" s="782">
        <v>183.26904016846132</v>
      </c>
      <c r="F53" s="782">
        <v>56.411982191718401</v>
      </c>
      <c r="G53" s="782">
        <v>15.862709197496155</v>
      </c>
      <c r="H53" s="796" t="s">
        <v>630</v>
      </c>
    </row>
    <row r="54" spans="1:8" s="760" customFormat="1" ht="11.25" customHeight="1" x14ac:dyDescent="0.2">
      <c r="A54" s="51">
        <v>2023</v>
      </c>
      <c r="B54" s="782">
        <v>38.728325688153816</v>
      </c>
      <c r="C54" s="782">
        <v>1.8705435333400036</v>
      </c>
      <c r="D54" s="782">
        <v>120.44799161673825</v>
      </c>
      <c r="E54" s="782">
        <v>171.59659462489392</v>
      </c>
      <c r="F54" s="782">
        <v>49.934209883926854</v>
      </c>
      <c r="G54" s="782">
        <v>15.417689859950917</v>
      </c>
      <c r="H54" s="796" t="s">
        <v>630</v>
      </c>
    </row>
    <row r="55" spans="1:8" ht="11.25" customHeight="1" x14ac:dyDescent="0.2">
      <c r="A55" s="48"/>
      <c r="B55" s="55"/>
      <c r="C55" s="55"/>
      <c r="D55" s="55"/>
      <c r="E55" s="55"/>
      <c r="F55" s="55"/>
      <c r="G55" s="55"/>
    </row>
    <row r="56" spans="1:8" ht="11.25" customHeight="1" x14ac:dyDescent="0.2">
      <c r="A56" s="1068" t="s">
        <v>96</v>
      </c>
      <c r="B56" s="1068"/>
      <c r="C56" s="1068"/>
      <c r="D56" s="1068"/>
      <c r="E56" s="1068"/>
      <c r="F56" s="1068"/>
      <c r="G56" s="1068"/>
      <c r="H56" s="1068"/>
    </row>
    <row r="58" spans="1:8" ht="11.25" customHeight="1" x14ac:dyDescent="0.2">
      <c r="A58" s="51">
        <v>1990</v>
      </c>
      <c r="B58" s="809" t="s">
        <v>192</v>
      </c>
      <c r="C58" s="809" t="s">
        <v>192</v>
      </c>
      <c r="D58" s="809" t="s">
        <v>192</v>
      </c>
      <c r="E58" s="809" t="s">
        <v>192</v>
      </c>
      <c r="F58" s="809" t="s">
        <v>192</v>
      </c>
      <c r="G58" s="809" t="s">
        <v>192</v>
      </c>
      <c r="H58" s="809" t="s">
        <v>192</v>
      </c>
    </row>
    <row r="59" spans="1:8" ht="11.25" customHeight="1" x14ac:dyDescent="0.2">
      <c r="A59" s="51">
        <v>2000</v>
      </c>
      <c r="B59" s="845">
        <v>0.12772557820464669</v>
      </c>
      <c r="C59" s="845">
        <v>-19.306062418827011</v>
      </c>
      <c r="D59" s="845">
        <v>-2.2204705501415845</v>
      </c>
      <c r="E59" s="845">
        <v>1.9139976780723202</v>
      </c>
      <c r="F59" s="845">
        <v>6.5474775859035788</v>
      </c>
      <c r="G59" s="845">
        <v>-13.649851294420884</v>
      </c>
      <c r="H59" s="796" t="s">
        <v>630</v>
      </c>
    </row>
    <row r="60" spans="1:8" ht="11.25" customHeight="1" x14ac:dyDescent="0.2">
      <c r="A60" s="51">
        <v>2005</v>
      </c>
      <c r="B60" s="845">
        <v>-2.3892468140427354</v>
      </c>
      <c r="C60" s="845">
        <v>-9.5779629075019699</v>
      </c>
      <c r="D60" s="845">
        <v>-4.3386499052464274</v>
      </c>
      <c r="E60" s="845">
        <v>-2.9251280368175685</v>
      </c>
      <c r="F60" s="845">
        <v>-0.71812692069102013</v>
      </c>
      <c r="G60" s="845">
        <v>4.3421477733508453</v>
      </c>
      <c r="H60" s="845">
        <v>8.9828837209302606</v>
      </c>
    </row>
    <row r="61" spans="1:8" ht="11.25" customHeight="1" x14ac:dyDescent="0.2">
      <c r="A61" s="51">
        <v>2010</v>
      </c>
      <c r="B61" s="845">
        <v>5.1894149280991684</v>
      </c>
      <c r="C61" s="845">
        <v>9.876332560640023</v>
      </c>
      <c r="D61" s="845">
        <v>1.1264837861478867</v>
      </c>
      <c r="E61" s="845">
        <v>8.5574863847476479</v>
      </c>
      <c r="F61" s="845">
        <v>7.1970552470008045</v>
      </c>
      <c r="G61" s="845">
        <v>1.0377366184252566</v>
      </c>
      <c r="H61" s="845">
        <v>7.2028057373107401</v>
      </c>
    </row>
    <row r="62" spans="1:8" ht="11.25" customHeight="1" x14ac:dyDescent="0.2">
      <c r="A62" s="51" t="s">
        <v>601</v>
      </c>
      <c r="B62" s="845">
        <v>-1.6029506869580956</v>
      </c>
      <c r="C62" s="845">
        <v>-10.36121602825088</v>
      </c>
      <c r="D62" s="845">
        <v>-0.1433845118652215</v>
      </c>
      <c r="E62" s="845">
        <v>5.3641860129561394</v>
      </c>
      <c r="F62" s="845">
        <v>-4.6458491537862727</v>
      </c>
      <c r="G62" s="845">
        <v>-1.8602922200699794</v>
      </c>
      <c r="H62" s="845">
        <v>-5.5656469090189233</v>
      </c>
    </row>
    <row r="63" spans="1:8" ht="11.25" customHeight="1" x14ac:dyDescent="0.2">
      <c r="A63" s="51" t="s">
        <v>602</v>
      </c>
      <c r="B63" s="845">
        <v>4.4014084507054463E-2</v>
      </c>
      <c r="C63" s="845">
        <v>1.6393442622950829</v>
      </c>
      <c r="D63" s="845">
        <v>9.5638867635813085E-2</v>
      </c>
      <c r="E63" s="845">
        <v>5.857294994675172</v>
      </c>
      <c r="F63" s="845">
        <v>-3.4739824064410385</v>
      </c>
      <c r="G63" s="845">
        <v>7.0351758793969879</v>
      </c>
      <c r="H63" s="845">
        <v>16.40625</v>
      </c>
    </row>
    <row r="64" spans="1:8" ht="11.25" customHeight="1" x14ac:dyDescent="0.2">
      <c r="A64" s="51" t="s">
        <v>603</v>
      </c>
      <c r="B64" s="845">
        <v>-3.0042109232606435</v>
      </c>
      <c r="C64" s="845">
        <v>5.2995391705069181</v>
      </c>
      <c r="D64" s="845">
        <v>0.57328492260653263</v>
      </c>
      <c r="E64" s="845">
        <v>0.87189805499664885</v>
      </c>
      <c r="F64" s="845">
        <v>-8.881680568427555</v>
      </c>
      <c r="G64" s="845">
        <v>1.5649452269170609</v>
      </c>
      <c r="H64" s="845">
        <v>5.3691275167785193</v>
      </c>
    </row>
    <row r="65" spans="1:9" ht="11.25" customHeight="1" x14ac:dyDescent="0.2">
      <c r="A65" s="51" t="s">
        <v>604</v>
      </c>
      <c r="B65" s="845">
        <v>-1.4579148577723089</v>
      </c>
      <c r="C65" s="845">
        <v>25.820568927789949</v>
      </c>
      <c r="D65" s="845">
        <v>5.7001710051295618E-2</v>
      </c>
      <c r="E65" s="845">
        <v>5.5186170212766115</v>
      </c>
      <c r="F65" s="845">
        <v>-9.1879979657569066</v>
      </c>
      <c r="G65" s="845">
        <v>3.0816640986132597</v>
      </c>
      <c r="H65" s="845">
        <v>5.7324840764331242</v>
      </c>
    </row>
    <row r="66" spans="1:9" ht="11.25" customHeight="1" x14ac:dyDescent="0.2">
      <c r="A66" s="51" t="s">
        <v>605</v>
      </c>
      <c r="B66" s="845">
        <v>-5.6351920042083066</v>
      </c>
      <c r="C66" s="845">
        <v>-5.2173913043478279</v>
      </c>
      <c r="D66" s="845">
        <v>-7.5958982149643361E-2</v>
      </c>
      <c r="E66" s="845">
        <v>-2.5834908632640179</v>
      </c>
      <c r="F66" s="845">
        <v>-14.709725592682474</v>
      </c>
      <c r="G66" s="845">
        <v>1.1958146487294385</v>
      </c>
      <c r="H66" s="845">
        <v>24.09638554216869</v>
      </c>
    </row>
    <row r="67" spans="1:9" ht="11.25" customHeight="1" x14ac:dyDescent="0.2">
      <c r="A67" s="51">
        <v>2020</v>
      </c>
      <c r="B67" s="845">
        <v>-7.4768308828653005</v>
      </c>
      <c r="C67" s="845">
        <v>-4.036697247706428</v>
      </c>
      <c r="D67" s="845">
        <v>-7.6206765488407484</v>
      </c>
      <c r="E67" s="845">
        <v>-2.4579560155239335</v>
      </c>
      <c r="F67" s="845">
        <v>-13.197636244254767</v>
      </c>
      <c r="G67" s="845">
        <v>3.3973412112259922</v>
      </c>
      <c r="H67" s="845">
        <v>3.3980582524271767</v>
      </c>
    </row>
    <row r="68" spans="1:9" ht="11.25" customHeight="1" x14ac:dyDescent="0.2">
      <c r="A68" s="51">
        <v>2021</v>
      </c>
      <c r="B68" s="845">
        <v>6.4044230223554024</v>
      </c>
      <c r="C68" s="845">
        <v>4.1405521713201665</v>
      </c>
      <c r="D68" s="845">
        <v>-1.1853263103974427</v>
      </c>
      <c r="E68" s="845">
        <v>8.4301060545630406</v>
      </c>
      <c r="F68" s="845">
        <v>13.805635042549085</v>
      </c>
      <c r="G68" s="845">
        <v>7.6179557054452403</v>
      </c>
      <c r="H68" s="845">
        <v>-6.115654507042251</v>
      </c>
    </row>
    <row r="69" spans="1:9" s="760" customFormat="1" ht="11.25" customHeight="1" x14ac:dyDescent="0.2">
      <c r="A69" s="51">
        <v>2022</v>
      </c>
      <c r="B69" s="845">
        <v>-0.88841892936660827</v>
      </c>
      <c r="C69" s="845">
        <v>-0.87790583870904015</v>
      </c>
      <c r="D69" s="845">
        <v>0.32243316706639291</v>
      </c>
      <c r="E69" s="845">
        <v>-7.7465743882369793</v>
      </c>
      <c r="F69" s="845">
        <v>4.5955577798892193</v>
      </c>
      <c r="G69" s="845">
        <v>-10.947808576144496</v>
      </c>
      <c r="H69" s="845">
        <v>-2.2833928696504842</v>
      </c>
    </row>
    <row r="70" spans="1:9" s="760" customFormat="1" ht="11.25" customHeight="1" x14ac:dyDescent="0.2">
      <c r="A70" s="51">
        <v>2023</v>
      </c>
      <c r="B70" s="845">
        <v>-7.709227291933118</v>
      </c>
      <c r="C70" s="845">
        <v>-47.58683459496622</v>
      </c>
      <c r="D70" s="845">
        <v>-0.66914939575269727</v>
      </c>
      <c r="E70" s="845">
        <v>-6.3690220305830536</v>
      </c>
      <c r="F70" s="845">
        <v>-11.482972333389355</v>
      </c>
      <c r="G70" s="845">
        <v>-2.8054434586462804</v>
      </c>
      <c r="H70" s="845">
        <v>-17.769299145995774</v>
      </c>
    </row>
    <row r="71" spans="1:9" ht="11.25" customHeight="1" x14ac:dyDescent="0.2">
      <c r="E71" s="778"/>
    </row>
    <row r="72" spans="1:9" ht="11.25" customHeight="1" x14ac:dyDescent="0.2">
      <c r="A72" s="1065" t="s">
        <v>618</v>
      </c>
      <c r="B72" s="1157"/>
      <c r="C72" s="1157"/>
      <c r="D72" s="1157"/>
      <c r="E72" s="1157"/>
      <c r="F72" s="1157"/>
      <c r="G72" s="1157"/>
      <c r="H72" s="1157"/>
      <c r="I72" s="1157"/>
    </row>
    <row r="73" spans="1:9" ht="11.25" customHeight="1" x14ac:dyDescent="0.2">
      <c r="A73" s="1157"/>
      <c r="B73" s="1157"/>
      <c r="C73" s="1157"/>
      <c r="D73" s="1157"/>
      <c r="E73" s="1157"/>
      <c r="F73" s="1157"/>
      <c r="G73" s="1157"/>
      <c r="H73" s="1157"/>
      <c r="I73" s="1157"/>
    </row>
    <row r="77" spans="1:9" ht="11.25" customHeight="1" x14ac:dyDescent="0.2">
      <c r="A77" s="198"/>
    </row>
    <row r="81" spans="1:1" ht="11.25" customHeight="1" x14ac:dyDescent="0.2">
      <c r="A81" s="198"/>
    </row>
  </sheetData>
  <mergeCells count="9">
    <mergeCell ref="A72:I73"/>
    <mergeCell ref="A1:H1"/>
    <mergeCell ref="A2:H2"/>
    <mergeCell ref="A24:H24"/>
    <mergeCell ref="A56:H56"/>
    <mergeCell ref="A40:H40"/>
    <mergeCell ref="A5:A6"/>
    <mergeCell ref="C5:H5"/>
    <mergeCell ref="A8:H8"/>
  </mergeCells>
  <phoneticPr fontId="13" type="noConversion"/>
  <pageMargins left="0.98425196850393704" right="0.59055118110236227" top="0.98425196850393704" bottom="0" header="0.51181102362204722" footer="0.51181102362204722"/>
  <pageSetup paperSize="9" scale="92" fitToWidth="0" orientation="portrait" r:id="rId1"/>
  <headerFooter alignWithMargins="0">
    <oddHeader>&amp;C&amp;9- 28 -</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pageSetUpPr fitToPage="1"/>
  </sheetPr>
  <dimension ref="A1:P82"/>
  <sheetViews>
    <sheetView topLeftCell="A37" zoomScaleNormal="100" zoomScaleSheetLayoutView="100" workbookViewId="0"/>
  </sheetViews>
  <sheetFormatPr baseColWidth="10" defaultColWidth="11.42578125" defaultRowHeight="11.25" customHeight="1" x14ac:dyDescent="0.2"/>
  <cols>
    <col min="1" max="1" width="8.5703125" style="38" customWidth="1"/>
    <col min="2" max="2" width="12.85546875" style="37" customWidth="1"/>
    <col min="3" max="6" width="15.5703125" style="37" customWidth="1"/>
    <col min="7" max="16384" width="11.42578125" style="37"/>
  </cols>
  <sheetData>
    <row r="1" spans="1:6" s="702" customFormat="1" ht="14.25" x14ac:dyDescent="0.25">
      <c r="A1" s="151" t="s">
        <v>110</v>
      </c>
      <c r="B1" s="74"/>
      <c r="C1" s="74"/>
      <c r="D1" s="74"/>
      <c r="E1" s="74"/>
      <c r="F1" s="74"/>
    </row>
    <row r="2" spans="1:6" ht="12.75" x14ac:dyDescent="0.2">
      <c r="A2" s="151" t="s">
        <v>98</v>
      </c>
      <c r="B2" s="36"/>
      <c r="C2" s="36"/>
      <c r="D2" s="36"/>
      <c r="E2" s="36"/>
      <c r="F2" s="36"/>
    </row>
    <row r="3" spans="1:6" ht="7.5" customHeight="1" x14ac:dyDescent="0.2">
      <c r="A3" s="35"/>
      <c r="B3" s="36"/>
      <c r="C3" s="36"/>
      <c r="D3" s="36"/>
      <c r="E3" s="36"/>
      <c r="F3" s="36"/>
    </row>
    <row r="4" spans="1:6" ht="7.5" customHeight="1" x14ac:dyDescent="0.2">
      <c r="A4" s="63"/>
    </row>
    <row r="5" spans="1:6" ht="14.45" customHeight="1" x14ac:dyDescent="0.2">
      <c r="A5" s="1070" t="s">
        <v>193</v>
      </c>
      <c r="B5" s="1085" t="s">
        <v>99</v>
      </c>
      <c r="C5" s="65" t="s">
        <v>186</v>
      </c>
      <c r="D5" s="65"/>
      <c r="E5" s="65"/>
      <c r="F5" s="43"/>
    </row>
    <row r="6" spans="1:6" ht="17.45" customHeight="1" x14ac:dyDescent="0.2">
      <c r="A6" s="1081"/>
      <c r="B6" s="1089"/>
      <c r="C6" s="1085" t="s">
        <v>427</v>
      </c>
      <c r="D6" s="42"/>
      <c r="E6" s="42" t="s">
        <v>111</v>
      </c>
      <c r="F6" s="69" t="s">
        <v>112</v>
      </c>
    </row>
    <row r="7" spans="1:6" ht="17.45" customHeight="1" x14ac:dyDescent="0.2">
      <c r="A7" s="1088"/>
      <c r="B7" s="1089"/>
      <c r="C7" s="1181"/>
      <c r="D7" s="66" t="s">
        <v>7</v>
      </c>
      <c r="E7" s="66" t="s">
        <v>113</v>
      </c>
      <c r="F7" s="75" t="s">
        <v>114</v>
      </c>
    </row>
    <row r="8" spans="1:6" ht="17.45" customHeight="1" x14ac:dyDescent="0.2">
      <c r="A8" s="1071"/>
      <c r="B8" s="1084"/>
      <c r="C8" s="1182"/>
      <c r="D8" s="45"/>
      <c r="E8" s="45" t="s">
        <v>115</v>
      </c>
      <c r="F8" s="70" t="s">
        <v>518</v>
      </c>
    </row>
    <row r="9" spans="1:6" ht="11.25" customHeight="1" x14ac:dyDescent="0.2">
      <c r="A9" s="48"/>
      <c r="B9" s="49"/>
    </row>
    <row r="10" spans="1:6" ht="11.25" customHeight="1" x14ac:dyDescent="0.2">
      <c r="A10" s="50" t="s">
        <v>273</v>
      </c>
      <c r="B10" s="74"/>
      <c r="C10" s="36"/>
      <c r="D10" s="36"/>
      <c r="E10" s="36"/>
      <c r="F10" s="36"/>
    </row>
    <row r="12" spans="1:6" ht="11.25" customHeight="1" x14ac:dyDescent="0.2">
      <c r="A12" s="51">
        <v>1990</v>
      </c>
      <c r="B12" s="783">
        <v>33366.648474000001</v>
      </c>
      <c r="C12" s="796">
        <v>13226.164918318333</v>
      </c>
      <c r="D12" s="796">
        <v>3371.989008</v>
      </c>
      <c r="E12" s="796">
        <v>2809.278487</v>
      </c>
      <c r="F12" s="796">
        <v>16768.494547681672</v>
      </c>
    </row>
    <row r="13" spans="1:6" ht="11.25" customHeight="1" x14ac:dyDescent="0.2">
      <c r="A13" s="51">
        <v>2000</v>
      </c>
      <c r="B13" s="783">
        <v>17798.873833503971</v>
      </c>
      <c r="C13" s="796">
        <v>4056.4998896318084</v>
      </c>
      <c r="D13" s="796">
        <v>4562.7565065859999</v>
      </c>
      <c r="E13" s="796">
        <v>4307.7454522259995</v>
      </c>
      <c r="F13" s="796">
        <v>9179.6174372861606</v>
      </c>
    </row>
    <row r="14" spans="1:6" ht="11.25" customHeight="1" x14ac:dyDescent="0.2">
      <c r="A14" s="51">
        <v>2005</v>
      </c>
      <c r="B14" s="783">
        <v>17320.895451273947</v>
      </c>
      <c r="C14" s="796">
        <v>4449.005168378736</v>
      </c>
      <c r="D14" s="796">
        <v>4186.8043868786399</v>
      </c>
      <c r="E14" s="796">
        <v>3918.5336782546397</v>
      </c>
      <c r="F14" s="796">
        <v>8685.0858960165679</v>
      </c>
    </row>
    <row r="15" spans="1:6" ht="11.25" customHeight="1" x14ac:dyDescent="0.2">
      <c r="A15" s="51">
        <v>2010</v>
      </c>
      <c r="B15" s="783">
        <v>16806.649080103194</v>
      </c>
      <c r="C15" s="796">
        <v>5098.0428273996667</v>
      </c>
      <c r="D15" s="796">
        <v>3955.0777440775482</v>
      </c>
      <c r="E15" s="796">
        <v>3719.1244620127482</v>
      </c>
      <c r="F15" s="796">
        <v>7753.5285086259828</v>
      </c>
    </row>
    <row r="16" spans="1:6" ht="11.25" customHeight="1" x14ac:dyDescent="0.2">
      <c r="A16" s="51" t="s">
        <v>601</v>
      </c>
      <c r="B16" s="783">
        <v>15903.680369047861</v>
      </c>
      <c r="C16" s="796">
        <v>4892.5655390703523</v>
      </c>
      <c r="D16" s="796">
        <v>3827.8938650388141</v>
      </c>
      <c r="E16" s="796">
        <v>3634.8154197611902</v>
      </c>
      <c r="F16" s="796">
        <v>7183.220964938695</v>
      </c>
    </row>
    <row r="17" spans="1:16" ht="11.25" customHeight="1" x14ac:dyDescent="0.2">
      <c r="A17" s="51" t="s">
        <v>602</v>
      </c>
      <c r="B17" s="783">
        <v>15910.699133077178</v>
      </c>
      <c r="C17" s="796">
        <v>4998.149379141435</v>
      </c>
      <c r="D17" s="796">
        <v>3873.0913790036452</v>
      </c>
      <c r="E17" s="796">
        <v>3690.25869115866</v>
      </c>
      <c r="F17" s="796">
        <v>7039.4583749320991</v>
      </c>
    </row>
    <row r="18" spans="1:16" ht="11.25" customHeight="1" x14ac:dyDescent="0.2">
      <c r="A18" s="51" t="s">
        <v>603</v>
      </c>
      <c r="B18" s="783">
        <v>15432.840287864385</v>
      </c>
      <c r="C18" s="796">
        <v>4804.77054650634</v>
      </c>
      <c r="D18" s="796">
        <v>3897.7392305629755</v>
      </c>
      <c r="E18" s="796">
        <v>3728.9322395591307</v>
      </c>
      <c r="F18" s="796">
        <v>6730.3305107950682</v>
      </c>
    </row>
    <row r="19" spans="1:16" ht="11.25" customHeight="1" x14ac:dyDescent="0.2">
      <c r="A19" s="51" t="s">
        <v>604</v>
      </c>
      <c r="B19" s="783">
        <v>15207.563640630273</v>
      </c>
      <c r="C19" s="796">
        <v>4953.1732790594924</v>
      </c>
      <c r="D19" s="796">
        <v>3797.4438799325485</v>
      </c>
      <c r="E19" s="796">
        <v>3605.660799637616</v>
      </c>
      <c r="F19" s="796">
        <v>6456.9464816382324</v>
      </c>
      <c r="H19" s="760"/>
      <c r="I19" s="760"/>
      <c r="J19" s="760"/>
      <c r="K19" s="760"/>
      <c r="L19" s="760"/>
      <c r="M19" s="760"/>
      <c r="N19" s="760"/>
      <c r="O19" s="760"/>
      <c r="P19" s="760"/>
    </row>
    <row r="20" spans="1:16" ht="11.25" customHeight="1" x14ac:dyDescent="0.2">
      <c r="A20" s="51" t="s">
        <v>605</v>
      </c>
      <c r="B20" s="783">
        <v>14351.436946883372</v>
      </c>
      <c r="C20" s="796">
        <v>4474.8013087175132</v>
      </c>
      <c r="D20" s="796">
        <v>3831.8949606967917</v>
      </c>
      <c r="E20" s="796">
        <v>3660.5762524851598</v>
      </c>
      <c r="F20" s="796">
        <v>6044.740677469068</v>
      </c>
      <c r="H20" s="760"/>
      <c r="I20" s="760"/>
      <c r="J20" s="760"/>
      <c r="K20" s="760"/>
      <c r="L20" s="760"/>
      <c r="M20" s="760"/>
      <c r="N20" s="760"/>
      <c r="O20" s="760"/>
      <c r="P20" s="760"/>
    </row>
    <row r="21" spans="1:16" ht="11.25" customHeight="1" x14ac:dyDescent="0.2">
      <c r="A21" s="51">
        <v>2020</v>
      </c>
      <c r="B21" s="783">
        <v>13277.773363200369</v>
      </c>
      <c r="C21" s="796">
        <v>3955.998474573048</v>
      </c>
      <c r="D21" s="796">
        <v>3455.4784476567497</v>
      </c>
      <c r="E21" s="796">
        <v>3299.4062889666789</v>
      </c>
      <c r="F21" s="796">
        <v>5866.296440970571</v>
      </c>
      <c r="G21" s="53"/>
      <c r="H21" s="760"/>
      <c r="I21" s="760"/>
      <c r="J21" s="760"/>
      <c r="K21" s="760"/>
      <c r="L21" s="760"/>
      <c r="M21" s="760"/>
      <c r="N21" s="760"/>
      <c r="O21" s="760"/>
      <c r="P21" s="760"/>
    </row>
    <row r="22" spans="1:16" ht="11.25" customHeight="1" x14ac:dyDescent="0.2">
      <c r="A22" s="51">
        <v>2021</v>
      </c>
      <c r="B22" s="783">
        <v>14127.282230343777</v>
      </c>
      <c r="C22" s="796">
        <v>4321.9671641545765</v>
      </c>
      <c r="D22" s="796">
        <v>3498.1724291713849</v>
      </c>
      <c r="E22" s="796">
        <v>3329.4807372971404</v>
      </c>
      <c r="F22" s="796">
        <v>6307.1426370178178</v>
      </c>
      <c r="H22" s="760"/>
      <c r="I22" s="760"/>
      <c r="J22" s="760"/>
      <c r="K22" s="760"/>
      <c r="L22" s="760"/>
      <c r="M22" s="760"/>
      <c r="N22" s="760"/>
      <c r="O22" s="760"/>
      <c r="P22" s="760"/>
    </row>
    <row r="23" spans="1:16" s="760" customFormat="1" ht="11.25" customHeight="1" x14ac:dyDescent="0.2">
      <c r="A23" s="51">
        <v>2022</v>
      </c>
      <c r="B23" s="783">
        <v>14001.772780804358</v>
      </c>
      <c r="C23" s="796">
        <v>4460.5799742213212</v>
      </c>
      <c r="D23" s="796">
        <v>3540.9229728362789</v>
      </c>
      <c r="E23" s="796">
        <v>3367.3407687327767</v>
      </c>
      <c r="F23" s="796">
        <v>6000.2698337467582</v>
      </c>
    </row>
    <row r="24" spans="1:16" s="760" customFormat="1" ht="11.25" customHeight="1" x14ac:dyDescent="0.2">
      <c r="A24" s="51">
        <v>2023</v>
      </c>
      <c r="B24" s="783">
        <v>12922.344292232126</v>
      </c>
      <c r="C24" s="796">
        <v>3646.7339097658332</v>
      </c>
      <c r="D24" s="796">
        <v>3463.0631517383813</v>
      </c>
      <c r="E24" s="796">
        <v>3296.6536988661969</v>
      </c>
      <c r="F24" s="796">
        <v>5812.5472307279124</v>
      </c>
    </row>
    <row r="25" spans="1:16" ht="11.25" customHeight="1" x14ac:dyDescent="0.2">
      <c r="A25" s="48"/>
      <c r="B25" s="53"/>
      <c r="C25" s="53"/>
      <c r="D25" s="53"/>
      <c r="E25" s="53"/>
      <c r="F25" s="53"/>
      <c r="H25" s="760"/>
      <c r="I25" s="760"/>
      <c r="J25" s="760"/>
      <c r="K25" s="760"/>
      <c r="L25" s="760"/>
      <c r="M25" s="760"/>
      <c r="N25" s="760"/>
      <c r="O25" s="760"/>
      <c r="P25" s="760"/>
    </row>
    <row r="26" spans="1:16" ht="11.25" customHeight="1" x14ac:dyDescent="0.2">
      <c r="A26" s="54" t="s">
        <v>191</v>
      </c>
      <c r="B26" s="74"/>
      <c r="C26" s="36"/>
      <c r="D26" s="36"/>
      <c r="E26" s="36"/>
      <c r="F26" s="36"/>
    </row>
    <row r="28" spans="1:16" ht="11.25" customHeight="1" x14ac:dyDescent="0.2">
      <c r="A28" s="51">
        <v>1990</v>
      </c>
      <c r="B28" s="782">
        <v>100</v>
      </c>
      <c r="C28" s="800">
        <v>39.638877511550014</v>
      </c>
      <c r="D28" s="800">
        <v>10.105866672907005</v>
      </c>
      <c r="E28" s="800">
        <v>8.4194206355158787</v>
      </c>
      <c r="F28" s="800">
        <v>50.255255815543002</v>
      </c>
    </row>
    <row r="29" spans="1:16" ht="11.25" customHeight="1" x14ac:dyDescent="0.2">
      <c r="A29" s="51">
        <v>2000</v>
      </c>
      <c r="B29" s="782">
        <v>100</v>
      </c>
      <c r="C29" s="800">
        <v>22.859375556662194</v>
      </c>
      <c r="D29" s="800">
        <v>25.549740741330947</v>
      </c>
      <c r="E29" s="800">
        <v>24.202348376205983</v>
      </c>
      <c r="F29" s="800">
        <v>51.590883702006863</v>
      </c>
    </row>
    <row r="30" spans="1:16" ht="11.25" customHeight="1" x14ac:dyDescent="0.2">
      <c r="A30" s="51">
        <v>2005</v>
      </c>
      <c r="B30" s="782">
        <v>100</v>
      </c>
      <c r="C30" s="800">
        <v>25.685768850082823</v>
      </c>
      <c r="D30" s="800">
        <v>24.171985788244577</v>
      </c>
      <c r="E30" s="800">
        <v>22.623158769579852</v>
      </c>
      <c r="F30" s="800">
        <v>50.142245361672579</v>
      </c>
      <c r="H30" s="53"/>
    </row>
    <row r="31" spans="1:16" ht="11.25" customHeight="1" x14ac:dyDescent="0.2">
      <c r="A31" s="51">
        <v>2010</v>
      </c>
      <c r="B31" s="782">
        <v>100</v>
      </c>
      <c r="C31" s="800">
        <v>30.333487675631083</v>
      </c>
      <c r="D31" s="800">
        <v>23.532815644730913</v>
      </c>
      <c r="E31" s="800">
        <v>22.128887467613577</v>
      </c>
      <c r="F31" s="800">
        <v>46.133696679638028</v>
      </c>
    </row>
    <row r="32" spans="1:16" ht="11.25" customHeight="1" x14ac:dyDescent="0.2">
      <c r="A32" s="51" t="s">
        <v>601</v>
      </c>
      <c r="B32" s="808">
        <v>100</v>
      </c>
      <c r="C32" s="800">
        <v>30.763731573682691</v>
      </c>
      <c r="D32" s="800">
        <v>24.069232883281259</v>
      </c>
      <c r="E32" s="800">
        <v>22.85518405434857</v>
      </c>
      <c r="F32" s="800">
        <v>45.167035543036057</v>
      </c>
      <c r="H32" s="53"/>
    </row>
    <row r="33" spans="1:8" ht="11.25" customHeight="1" x14ac:dyDescent="0.2">
      <c r="A33" s="51" t="s">
        <v>602</v>
      </c>
      <c r="B33" s="808">
        <v>100</v>
      </c>
      <c r="C33" s="800">
        <v>31.413763388628528</v>
      </c>
      <c r="D33" s="800">
        <v>24.342685048652399</v>
      </c>
      <c r="E33" s="800">
        <v>23.193567173216685</v>
      </c>
      <c r="F33" s="800">
        <v>44.243551562719077</v>
      </c>
    </row>
    <row r="34" spans="1:8" ht="11.25" customHeight="1" x14ac:dyDescent="0.2">
      <c r="A34" s="51" t="s">
        <v>603</v>
      </c>
      <c r="B34" s="808">
        <v>100</v>
      </c>
      <c r="C34" s="800">
        <v>31.13341716031735</v>
      </c>
      <c r="D34" s="800">
        <v>25.256136640174802</v>
      </c>
      <c r="E34" s="800">
        <v>24.162319897079325</v>
      </c>
      <c r="F34" s="800">
        <v>43.610446199507841</v>
      </c>
      <c r="H34" s="53"/>
    </row>
    <row r="35" spans="1:8" ht="11.25" customHeight="1" x14ac:dyDescent="0.2">
      <c r="A35" s="51" t="s">
        <v>604</v>
      </c>
      <c r="B35" s="808">
        <v>100</v>
      </c>
      <c r="C35" s="800">
        <v>32.570458990722393</v>
      </c>
      <c r="D35" s="800">
        <v>24.970757773367865</v>
      </c>
      <c r="E35" s="800">
        <v>23.709654516942599</v>
      </c>
      <c r="F35" s="800">
        <v>42.458783235909749</v>
      </c>
    </row>
    <row r="36" spans="1:8" ht="11.25" customHeight="1" x14ac:dyDescent="0.2">
      <c r="A36" s="51" t="s">
        <v>605</v>
      </c>
      <c r="B36" s="808">
        <v>100</v>
      </c>
      <c r="C36" s="800">
        <v>31.180162134839623</v>
      </c>
      <c r="D36" s="800">
        <v>26.700427106213532</v>
      </c>
      <c r="E36" s="800">
        <v>25.506688048266195</v>
      </c>
      <c r="F36" s="800">
        <v>42.119410758946849</v>
      </c>
    </row>
    <row r="37" spans="1:8" ht="11.25" customHeight="1" x14ac:dyDescent="0.2">
      <c r="A37" s="51">
        <v>2020</v>
      </c>
      <c r="B37" s="808">
        <v>100</v>
      </c>
      <c r="C37" s="800">
        <v>29.794140676758214</v>
      </c>
      <c r="D37" s="800">
        <v>26.024532526166482</v>
      </c>
      <c r="E37" s="800">
        <v>24.849093283298942</v>
      </c>
      <c r="F37" s="800">
        <v>44.1813267970753</v>
      </c>
    </row>
    <row r="38" spans="1:8" ht="11.25" customHeight="1" x14ac:dyDescent="0.2">
      <c r="A38" s="51">
        <v>2021</v>
      </c>
      <c r="B38" s="808">
        <v>100</v>
      </c>
      <c r="C38" s="800">
        <v>30.593054585343303</v>
      </c>
      <c r="D38" s="800">
        <v>24.761821645055786</v>
      </c>
      <c r="E38" s="800">
        <v>23.567737113270088</v>
      </c>
      <c r="F38" s="800">
        <v>44.645123769600929</v>
      </c>
    </row>
    <row r="39" spans="1:8" s="760" customFormat="1" ht="11.25" customHeight="1" x14ac:dyDescent="0.2">
      <c r="A39" s="51">
        <v>2022</v>
      </c>
      <c r="B39" s="808">
        <v>100</v>
      </c>
      <c r="C39" s="800">
        <v>31.857251535580733</v>
      </c>
      <c r="D39" s="800">
        <v>25.289104660309047</v>
      </c>
      <c r="E39" s="800">
        <v>24.049388755609655</v>
      </c>
      <c r="F39" s="800">
        <v>42.85364380411022</v>
      </c>
    </row>
    <row r="40" spans="1:8" s="760" customFormat="1" ht="11.25" customHeight="1" x14ac:dyDescent="0.2">
      <c r="A40" s="51">
        <v>2023</v>
      </c>
      <c r="B40" s="808">
        <v>100</v>
      </c>
      <c r="C40" s="800">
        <v>28.220374161969637</v>
      </c>
      <c r="D40" s="800">
        <v>26.799031765622406</v>
      </c>
      <c r="E40" s="800">
        <v>25.511266565215106</v>
      </c>
      <c r="F40" s="800">
        <v>44.98059407240796</v>
      </c>
    </row>
    <row r="41" spans="1:8" ht="11.25" customHeight="1" x14ac:dyDescent="0.2">
      <c r="A41" s="48"/>
      <c r="B41" s="55"/>
      <c r="C41" s="55"/>
      <c r="D41" s="55"/>
      <c r="E41" s="55"/>
      <c r="F41" s="55"/>
    </row>
    <row r="42" spans="1:8" ht="11.25" customHeight="1" x14ac:dyDescent="0.2">
      <c r="A42" s="54" t="s">
        <v>95</v>
      </c>
      <c r="B42" s="74"/>
      <c r="C42" s="36"/>
      <c r="D42" s="36"/>
      <c r="E42" s="36"/>
      <c r="F42" s="36"/>
    </row>
    <row r="44" spans="1:8" ht="11.25" customHeight="1" x14ac:dyDescent="0.2">
      <c r="A44" s="51">
        <v>1990</v>
      </c>
      <c r="B44" s="782">
        <v>100</v>
      </c>
      <c r="C44" s="800">
        <v>100</v>
      </c>
      <c r="D44" s="800">
        <v>100</v>
      </c>
      <c r="E44" s="800">
        <v>100</v>
      </c>
      <c r="F44" s="800">
        <v>100</v>
      </c>
    </row>
    <row r="45" spans="1:8" ht="11.25" customHeight="1" x14ac:dyDescent="0.2">
      <c r="A45" s="51">
        <v>2000</v>
      </c>
      <c r="B45" s="782">
        <v>52.108685873861859</v>
      </c>
      <c r="C45" s="800">
        <v>29.468797217876169</v>
      </c>
      <c r="D45" s="800">
        <v>136.11270677043274</v>
      </c>
      <c r="E45" s="800">
        <v>154.35825144048351</v>
      </c>
      <c r="F45" s="800">
        <v>53.988813121403908</v>
      </c>
    </row>
    <row r="46" spans="1:8" ht="11.25" customHeight="1" x14ac:dyDescent="0.2">
      <c r="A46" s="51">
        <v>2005</v>
      </c>
      <c r="B46" s="782">
        <v>50.777387916333183</v>
      </c>
      <c r="C46" s="800">
        <v>32.349878984061661</v>
      </c>
      <c r="D46" s="800">
        <v>124.97250152572117</v>
      </c>
      <c r="E46" s="800">
        <v>140.508855839836</v>
      </c>
      <c r="F46" s="800">
        <v>51.164766598980052</v>
      </c>
    </row>
    <row r="47" spans="1:8" ht="11.25" customHeight="1" x14ac:dyDescent="0.2">
      <c r="A47" s="51">
        <v>2010</v>
      </c>
      <c r="B47" s="782">
        <v>50.369605125906759</v>
      </c>
      <c r="C47" s="800">
        <v>38.545132764364979</v>
      </c>
      <c r="D47" s="800">
        <v>117.29213039230488</v>
      </c>
      <c r="E47" s="800">
        <v>132.38717625265991</v>
      </c>
      <c r="F47" s="800">
        <v>46.238667917257651</v>
      </c>
    </row>
    <row r="48" spans="1:8" ht="11.25" customHeight="1" x14ac:dyDescent="0.2">
      <c r="A48" s="51" t="s">
        <v>601</v>
      </c>
      <c r="B48" s="782">
        <v>47.6634037171589</v>
      </c>
      <c r="C48" s="800">
        <v>36.99156610616668</v>
      </c>
      <c r="D48" s="800">
        <v>113.52035418731157</v>
      </c>
      <c r="E48" s="800">
        <v>129.38608388528874</v>
      </c>
      <c r="F48" s="800">
        <v>42.837602054931111</v>
      </c>
    </row>
    <row r="49" spans="1:6" ht="11.25" customHeight="1" x14ac:dyDescent="0.2">
      <c r="A49" s="51" t="s">
        <v>602</v>
      </c>
      <c r="B49" s="782">
        <v>47.684438985459181</v>
      </c>
      <c r="C49" s="800">
        <v>37.789861309070496</v>
      </c>
      <c r="D49" s="800">
        <v>114.86073560188916</v>
      </c>
      <c r="E49" s="800">
        <v>131.35966078960899</v>
      </c>
      <c r="F49" s="800">
        <v>41.980264566477373</v>
      </c>
    </row>
    <row r="50" spans="1:6" ht="11.25" customHeight="1" x14ac:dyDescent="0.2">
      <c r="A50" s="51" t="s">
        <v>603</v>
      </c>
      <c r="B50" s="782">
        <v>46.252293813356715</v>
      </c>
      <c r="C50" s="800">
        <v>36.327768300028517</v>
      </c>
      <c r="D50" s="800">
        <v>115.59169443659631</v>
      </c>
      <c r="E50" s="800">
        <v>132.73629712450543</v>
      </c>
      <c r="F50" s="800">
        <v>40.136760587882172</v>
      </c>
    </row>
    <row r="51" spans="1:6" ht="11.25" customHeight="1" x14ac:dyDescent="0.2">
      <c r="A51" s="51" t="s">
        <v>604</v>
      </c>
      <c r="B51" s="782">
        <v>45.577138658323229</v>
      </c>
      <c r="C51" s="800">
        <v>37.449807330009257</v>
      </c>
      <c r="D51" s="800">
        <v>112.61732677429144</v>
      </c>
      <c r="E51" s="800">
        <v>128.34828644874096</v>
      </c>
      <c r="F51" s="800">
        <v>38.506417277220258</v>
      </c>
    </row>
    <row r="52" spans="1:6" ht="11.25" customHeight="1" x14ac:dyDescent="0.2">
      <c r="A52" s="51" t="s">
        <v>605</v>
      </c>
      <c r="B52" s="782">
        <v>43.0113229923776</v>
      </c>
      <c r="C52" s="800">
        <v>33.832946559738431</v>
      </c>
      <c r="D52" s="800">
        <v>113.63901102897047</v>
      </c>
      <c r="E52" s="800">
        <v>130.30307495054547</v>
      </c>
      <c r="F52" s="800">
        <v>36.04820134735818</v>
      </c>
    </row>
    <row r="53" spans="1:6" ht="11.25" customHeight="1" x14ac:dyDescent="0.2">
      <c r="A53" s="51">
        <v>2020</v>
      </c>
      <c r="B53" s="782">
        <v>39.793548259864011</v>
      </c>
      <c r="C53" s="800">
        <v>29.910397299628116</v>
      </c>
      <c r="D53" s="800">
        <v>102.47597010128658</v>
      </c>
      <c r="E53" s="800">
        <v>117.44675026825415</v>
      </c>
      <c r="F53" s="800">
        <v>34.984037620608085</v>
      </c>
    </row>
    <row r="54" spans="1:6" ht="11.25" customHeight="1" x14ac:dyDescent="0.2">
      <c r="A54" s="51">
        <v>2021</v>
      </c>
      <c r="B54" s="782">
        <v>42.339530268831325</v>
      </c>
      <c r="C54" s="800">
        <v>32.677402639737394</v>
      </c>
      <c r="D54" s="800">
        <v>103.74210653925668</v>
      </c>
      <c r="E54" s="800">
        <v>118.51729021186001</v>
      </c>
      <c r="F54" s="800">
        <v>37.613052376784843</v>
      </c>
    </row>
    <row r="55" spans="1:6" s="760" customFormat="1" ht="11.25" customHeight="1" x14ac:dyDescent="0.2">
      <c r="A55" s="51">
        <v>2022</v>
      </c>
      <c r="B55" s="782">
        <v>41.963377867318123</v>
      </c>
      <c r="C55" s="800">
        <v>33.725422310766639</v>
      </c>
      <c r="D55" s="800">
        <v>105.00992038928612</v>
      </c>
      <c r="E55" s="800">
        <v>119.86496832959861</v>
      </c>
      <c r="F55" s="800">
        <v>35.78299659927626</v>
      </c>
    </row>
    <row r="56" spans="1:6" s="760" customFormat="1" ht="11.25" customHeight="1" x14ac:dyDescent="0.2">
      <c r="A56" s="51">
        <v>2023</v>
      </c>
      <c r="B56" s="782">
        <v>38.728325688153816</v>
      </c>
      <c r="C56" s="800">
        <v>27.57211884387651</v>
      </c>
      <c r="D56" s="800">
        <v>102.70090274678563</v>
      </c>
      <c r="E56" s="800">
        <v>117.34876816668537</v>
      </c>
      <c r="F56" s="800">
        <v>34.663500734665092</v>
      </c>
    </row>
    <row r="57" spans="1:6" ht="11.25" customHeight="1" x14ac:dyDescent="0.2">
      <c r="A57" s="48"/>
      <c r="B57" s="55"/>
      <c r="C57" s="55"/>
      <c r="D57" s="55"/>
      <c r="E57" s="55"/>
      <c r="F57" s="55"/>
    </row>
    <row r="58" spans="1:6" ht="11.25" customHeight="1" x14ac:dyDescent="0.2">
      <c r="A58" s="54" t="s">
        <v>96</v>
      </c>
      <c r="B58" s="74"/>
      <c r="C58" s="36"/>
      <c r="D58" s="36"/>
      <c r="E58" s="36"/>
      <c r="F58" s="36"/>
    </row>
    <row r="60" spans="1:6" ht="11.25" customHeight="1" x14ac:dyDescent="0.2">
      <c r="A60" s="51">
        <v>1990</v>
      </c>
      <c r="B60" s="810" t="s">
        <v>192</v>
      </c>
      <c r="C60" s="810" t="s">
        <v>192</v>
      </c>
      <c r="D60" s="810" t="s">
        <v>192</v>
      </c>
      <c r="E60" s="810" t="s">
        <v>192</v>
      </c>
      <c r="F60" s="810" t="s">
        <v>192</v>
      </c>
    </row>
    <row r="61" spans="1:6" ht="11.25" customHeight="1" x14ac:dyDescent="0.2">
      <c r="A61" s="51">
        <v>2000</v>
      </c>
      <c r="B61" s="844">
        <v>0.12772557820464669</v>
      </c>
      <c r="C61" s="844">
        <v>4.5882968795874888</v>
      </c>
      <c r="D61" s="844">
        <v>-0.46366177553653642</v>
      </c>
      <c r="E61" s="844">
        <v>-1.319175457847706</v>
      </c>
      <c r="F61" s="844">
        <v>-1.4447086291418714</v>
      </c>
    </row>
    <row r="62" spans="1:6" ht="11.25" customHeight="1" x14ac:dyDescent="0.2">
      <c r="A62" s="51">
        <v>2005</v>
      </c>
      <c r="B62" s="844">
        <v>-2.3892468140427354</v>
      </c>
      <c r="C62" s="844">
        <v>-2.730906665284266</v>
      </c>
      <c r="D62" s="844">
        <v>-3.6632748359649412</v>
      </c>
      <c r="E62" s="844">
        <v>-3.5922219864676777</v>
      </c>
      <c r="F62" s="844">
        <v>-1.5873726967708564</v>
      </c>
    </row>
    <row r="63" spans="1:6" ht="11.25" customHeight="1" x14ac:dyDescent="0.2">
      <c r="A63" s="51">
        <v>2010</v>
      </c>
      <c r="B63" s="844">
        <v>5.1894149280991684</v>
      </c>
      <c r="C63" s="844">
        <v>12.984899662021434</v>
      </c>
      <c r="D63" s="844">
        <v>1.0577823973369647</v>
      </c>
      <c r="E63" s="844">
        <v>0.59075529410621641</v>
      </c>
      <c r="F63" s="844">
        <v>2.6728276896662067</v>
      </c>
    </row>
    <row r="64" spans="1:6" ht="11.25" customHeight="1" x14ac:dyDescent="0.2">
      <c r="A64" s="51" t="s">
        <v>601</v>
      </c>
      <c r="B64" s="844">
        <v>-1.6049282235878479</v>
      </c>
      <c r="C64" s="844">
        <v>-3.9405221609392242</v>
      </c>
      <c r="D64" s="844">
        <v>-0.23202658988222424</v>
      </c>
      <c r="E64" s="844">
        <v>0.39900388697427047</v>
      </c>
      <c r="F64" s="844">
        <v>-0.6885397173580543</v>
      </c>
    </row>
    <row r="65" spans="1:8" ht="11.25" customHeight="1" x14ac:dyDescent="0.2">
      <c r="A65" s="51" t="s">
        <v>602</v>
      </c>
      <c r="B65" s="844">
        <v>4.4132954551685089E-2</v>
      </c>
      <c r="C65" s="844">
        <v>2.1580465142045853</v>
      </c>
      <c r="D65" s="844">
        <v>1.1807410434660142</v>
      </c>
      <c r="E65" s="844">
        <v>1.5253393912671527</v>
      </c>
      <c r="F65" s="844">
        <v>-2.0013666669632073</v>
      </c>
    </row>
    <row r="66" spans="1:8" ht="11.25" customHeight="1" x14ac:dyDescent="0.2">
      <c r="A66" s="51" t="s">
        <v>603</v>
      </c>
      <c r="B66" s="844">
        <v>-3.0033805630788351</v>
      </c>
      <c r="C66" s="844">
        <v>-3.8690086663298757</v>
      </c>
      <c r="D66" s="844">
        <v>0.63638703938018182</v>
      </c>
      <c r="E66" s="844">
        <v>1.0479901718848765</v>
      </c>
      <c r="F66" s="844">
        <v>-4.3913586482427718</v>
      </c>
    </row>
    <row r="67" spans="1:8" ht="11.25" customHeight="1" x14ac:dyDescent="0.2">
      <c r="A67" s="51" t="s">
        <v>604</v>
      </c>
      <c r="B67" s="844">
        <v>-1.4597225334552206</v>
      </c>
      <c r="C67" s="844">
        <v>3.0886538933905854</v>
      </c>
      <c r="D67" s="844">
        <v>-2.5731672823053486</v>
      </c>
      <c r="E67" s="844">
        <v>-3.3058106718530524</v>
      </c>
      <c r="F67" s="844">
        <v>-4.0619703403620804</v>
      </c>
    </row>
    <row r="68" spans="1:8" ht="11.25" customHeight="1" x14ac:dyDescent="0.2">
      <c r="A68" s="51" t="s">
        <v>605</v>
      </c>
      <c r="B68" s="844">
        <v>-5.6296111196903098</v>
      </c>
      <c r="C68" s="844">
        <v>-9.6578888601452775</v>
      </c>
      <c r="D68" s="844">
        <v>0.90721764043173891</v>
      </c>
      <c r="E68" s="844">
        <v>1.5230343590018975</v>
      </c>
      <c r="F68" s="844">
        <v>-6.3839123545682668</v>
      </c>
    </row>
    <row r="69" spans="1:8" ht="11.25" customHeight="1" x14ac:dyDescent="0.2">
      <c r="A69" s="51">
        <v>2020</v>
      </c>
      <c r="B69" s="844">
        <v>-7.4812270552194775</v>
      </c>
      <c r="C69" s="844">
        <v>-11.593874193559557</v>
      </c>
      <c r="D69" s="844">
        <v>-9.8232471636329706</v>
      </c>
      <c r="E69" s="844">
        <v>-9.8664783522343811</v>
      </c>
      <c r="F69" s="844">
        <v>-2.9520577642581713</v>
      </c>
    </row>
    <row r="70" spans="1:8" ht="11.25" customHeight="1" x14ac:dyDescent="0.2">
      <c r="A70" s="51">
        <v>2021</v>
      </c>
      <c r="B70" s="844">
        <v>6.3979768588146015</v>
      </c>
      <c r="C70" s="844">
        <v>9.250981564673765</v>
      </c>
      <c r="D70" s="844">
        <v>1.2355447201121166</v>
      </c>
      <c r="E70" s="844">
        <v>0.91151091125185246</v>
      </c>
      <c r="F70" s="844">
        <v>7.514898036320659</v>
      </c>
    </row>
    <row r="71" spans="1:8" s="760" customFormat="1" ht="11.25" customHeight="1" x14ac:dyDescent="0.2">
      <c r="A71" s="51">
        <v>2022</v>
      </c>
      <c r="B71" s="844">
        <v>-0.88841892936660827</v>
      </c>
      <c r="C71" s="844">
        <v>3.2071694393323469</v>
      </c>
      <c r="D71" s="844">
        <v>1.2220822309499511</v>
      </c>
      <c r="E71" s="844">
        <v>1.1371151967189519</v>
      </c>
      <c r="F71" s="844">
        <v>-4.8654806293735078</v>
      </c>
    </row>
    <row r="72" spans="1:8" s="760" customFormat="1" ht="11.25" customHeight="1" x14ac:dyDescent="0.2">
      <c r="A72" s="51">
        <v>2023</v>
      </c>
      <c r="B72" s="844">
        <v>-7.709227291933118</v>
      </c>
      <c r="C72" s="844">
        <v>-18.245297005297161</v>
      </c>
      <c r="D72" s="844">
        <v>-2.1988566736748822</v>
      </c>
      <c r="E72" s="844">
        <v>-2.0991956181845381</v>
      </c>
      <c r="F72" s="844">
        <v>-3.12856935138241</v>
      </c>
    </row>
    <row r="73" spans="1:8" ht="11.25" customHeight="1" x14ac:dyDescent="0.2">
      <c r="B73" s="760"/>
      <c r="C73" s="778"/>
      <c r="D73" s="760"/>
      <c r="E73" s="760"/>
      <c r="F73" s="760"/>
    </row>
    <row r="74" spans="1:8" ht="11.25" customHeight="1" x14ac:dyDescent="0.2">
      <c r="A74" s="1065" t="s">
        <v>618</v>
      </c>
      <c r="B74" s="1157"/>
      <c r="C74" s="1157"/>
      <c r="D74" s="1157"/>
      <c r="E74" s="1157"/>
      <c r="F74" s="1157"/>
      <c r="G74" s="1157"/>
      <c r="H74" s="1157"/>
    </row>
    <row r="75" spans="1:8" ht="11.25" customHeight="1" x14ac:dyDescent="0.2">
      <c r="A75" s="1157"/>
      <c r="B75" s="1157"/>
      <c r="C75" s="1157"/>
      <c r="D75" s="1157"/>
      <c r="E75" s="1157"/>
      <c r="F75" s="1157"/>
      <c r="G75" s="1157"/>
      <c r="H75" s="1157"/>
    </row>
    <row r="76" spans="1:8" ht="11.25" customHeight="1" x14ac:dyDescent="0.2">
      <c r="A76" s="736"/>
    </row>
    <row r="78" spans="1:8" ht="11.25" customHeight="1" x14ac:dyDescent="0.2">
      <c r="D78" s="811"/>
    </row>
    <row r="79" spans="1:8" ht="11.25" customHeight="1" x14ac:dyDescent="0.2">
      <c r="D79" s="811"/>
    </row>
    <row r="80" spans="1:8" ht="11.25" customHeight="1" x14ac:dyDescent="0.2">
      <c r="A80" s="736"/>
    </row>
    <row r="82" spans="4:4" ht="11.25" customHeight="1" x14ac:dyDescent="0.2">
      <c r="D82" s="811"/>
    </row>
  </sheetData>
  <mergeCells count="4">
    <mergeCell ref="A5:A8"/>
    <mergeCell ref="B5:B8"/>
    <mergeCell ref="C6:C8"/>
    <mergeCell ref="A74:H75"/>
  </mergeCells>
  <phoneticPr fontId="13" type="noConversion"/>
  <pageMargins left="0.98425196850393704" right="0.78740157480314965" top="0.98425196850393704" bottom="0" header="0.51181102362204722" footer="0.51181102362204722"/>
  <pageSetup paperSize="9" scale="89" fitToWidth="0" orientation="portrait" r:id="rId1"/>
  <headerFooter alignWithMargins="0">
    <oddHeader>&amp;C&amp;9- 29 -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133"/>
  <sheetViews>
    <sheetView zoomScaleNormal="100" zoomScaleSheetLayoutView="100" workbookViewId="0"/>
  </sheetViews>
  <sheetFormatPr baseColWidth="10" defaultColWidth="11.42578125" defaultRowHeight="12.75" x14ac:dyDescent="0.2"/>
  <cols>
    <col min="1" max="1" width="82.42578125" style="7" customWidth="1"/>
    <col min="2" max="2" width="3.42578125" style="11" bestFit="1" customWidth="1"/>
    <col min="3" max="3" width="84" style="7" customWidth="1"/>
    <col min="4" max="16384" width="11.42578125" style="7"/>
  </cols>
  <sheetData>
    <row r="1" spans="1:3" ht="15" x14ac:dyDescent="0.2">
      <c r="A1" s="2" t="s">
        <v>8</v>
      </c>
      <c r="B1" s="9"/>
      <c r="C1" s="2"/>
    </row>
    <row r="2" spans="1:3" x14ac:dyDescent="0.2">
      <c r="A2" s="3"/>
      <c r="B2" s="9"/>
      <c r="C2" s="3"/>
    </row>
    <row r="3" spans="1:3" x14ac:dyDescent="0.2">
      <c r="A3" s="3"/>
      <c r="B3" s="9"/>
      <c r="C3" s="3"/>
    </row>
    <row r="4" spans="1:3" x14ac:dyDescent="0.2">
      <c r="A4" s="1064" t="s">
        <v>9</v>
      </c>
      <c r="B4" s="1064"/>
      <c r="C4" s="8"/>
    </row>
    <row r="5" spans="1:3" x14ac:dyDescent="0.2">
      <c r="A5" s="4"/>
      <c r="B5" s="9"/>
      <c r="C5" s="4"/>
    </row>
    <row r="6" spans="1:3" x14ac:dyDescent="0.2">
      <c r="A6" s="4"/>
      <c r="B6" s="9"/>
      <c r="C6" s="4"/>
    </row>
    <row r="7" spans="1:3" x14ac:dyDescent="0.2">
      <c r="A7" s="4"/>
      <c r="B7" s="9"/>
      <c r="C7" s="4"/>
    </row>
    <row r="8" spans="1:3" x14ac:dyDescent="0.2">
      <c r="A8" s="10" t="s">
        <v>10</v>
      </c>
      <c r="B8" s="4">
        <v>3</v>
      </c>
      <c r="C8" s="4"/>
    </row>
    <row r="9" spans="1:3" x14ac:dyDescent="0.2">
      <c r="A9" s="4"/>
      <c r="B9" s="4"/>
      <c r="C9" s="4"/>
    </row>
    <row r="10" spans="1:3" x14ac:dyDescent="0.2">
      <c r="A10" s="10" t="s">
        <v>649</v>
      </c>
      <c r="B10" s="9">
        <v>8</v>
      </c>
    </row>
    <row r="11" spans="1:3" x14ac:dyDescent="0.2">
      <c r="B11" s="9"/>
    </row>
    <row r="12" spans="1:3" x14ac:dyDescent="0.2">
      <c r="A12" s="4"/>
      <c r="B12" s="9"/>
      <c r="C12" s="4"/>
    </row>
    <row r="13" spans="1:3" s="2" customFormat="1" ht="15" customHeight="1" x14ac:dyDescent="0.2">
      <c r="A13" s="2" t="s">
        <v>51</v>
      </c>
      <c r="B13" s="9">
        <v>9</v>
      </c>
    </row>
    <row r="14" spans="1:3" x14ac:dyDescent="0.2">
      <c r="A14" s="4"/>
      <c r="B14" s="9"/>
      <c r="C14" s="4"/>
    </row>
    <row r="15" spans="1:3" ht="15" x14ac:dyDescent="0.2">
      <c r="A15" s="2" t="s">
        <v>11</v>
      </c>
      <c r="B15" s="4"/>
      <c r="C15" s="4"/>
    </row>
    <row r="16" spans="1:3" x14ac:dyDescent="0.2">
      <c r="A16" s="4"/>
      <c r="B16" s="9"/>
      <c r="C16" s="4"/>
    </row>
    <row r="17" spans="1:3" x14ac:dyDescent="0.2">
      <c r="A17" s="4" t="s">
        <v>650</v>
      </c>
      <c r="B17" s="9">
        <v>9</v>
      </c>
      <c r="C17" s="4"/>
    </row>
    <row r="18" spans="1:3" x14ac:dyDescent="0.2">
      <c r="A18" s="4"/>
      <c r="B18" s="9"/>
      <c r="C18" s="4"/>
    </row>
    <row r="19" spans="1:3" s="11" customFormat="1" ht="12.6" customHeight="1" x14ac:dyDescent="0.2">
      <c r="A19" s="4" t="s">
        <v>651</v>
      </c>
      <c r="B19" s="9">
        <v>9</v>
      </c>
      <c r="C19" s="4"/>
    </row>
    <row r="20" spans="1:3" s="11" customFormat="1" ht="12" x14ac:dyDescent="0.2">
      <c r="A20" s="4"/>
      <c r="B20" s="9"/>
      <c r="C20" s="4"/>
    </row>
    <row r="21" spans="1:3" x14ac:dyDescent="0.2">
      <c r="A21" s="4" t="s">
        <v>652</v>
      </c>
      <c r="B21" s="9">
        <v>10</v>
      </c>
      <c r="C21" s="4"/>
    </row>
    <row r="22" spans="1:3" x14ac:dyDescent="0.2">
      <c r="A22" s="4"/>
      <c r="B22" s="9"/>
      <c r="C22" s="4"/>
    </row>
    <row r="23" spans="1:3" x14ac:dyDescent="0.2">
      <c r="A23" s="4" t="s">
        <v>653</v>
      </c>
      <c r="B23" s="9">
        <v>10</v>
      </c>
      <c r="C23" s="4"/>
    </row>
    <row r="24" spans="1:3" x14ac:dyDescent="0.2">
      <c r="A24" s="4"/>
      <c r="B24" s="9"/>
      <c r="C24" s="4"/>
    </row>
    <row r="25" spans="1:3" x14ac:dyDescent="0.2">
      <c r="A25" s="4"/>
      <c r="B25" s="4"/>
      <c r="C25" s="4"/>
    </row>
    <row r="26" spans="1:3" ht="15" x14ac:dyDescent="0.2">
      <c r="A26" s="2" t="s">
        <v>12</v>
      </c>
      <c r="B26" s="9"/>
      <c r="C26" s="4"/>
    </row>
    <row r="27" spans="1:3" x14ac:dyDescent="0.2">
      <c r="A27" s="4"/>
      <c r="B27" s="9"/>
      <c r="C27" s="4"/>
    </row>
    <row r="28" spans="1:3" x14ac:dyDescent="0.2">
      <c r="A28" s="4" t="s">
        <v>13</v>
      </c>
      <c r="B28" s="4">
        <v>11</v>
      </c>
      <c r="C28" s="4"/>
    </row>
    <row r="29" spans="1:3" x14ac:dyDescent="0.2">
      <c r="A29" s="4"/>
      <c r="B29" s="4"/>
      <c r="C29" s="4"/>
    </row>
    <row r="30" spans="1:3" x14ac:dyDescent="0.2">
      <c r="A30" s="4" t="s">
        <v>14</v>
      </c>
      <c r="B30" s="9">
        <v>12</v>
      </c>
      <c r="C30" s="4"/>
    </row>
    <row r="31" spans="1:3" x14ac:dyDescent="0.2">
      <c r="A31" s="4"/>
      <c r="B31" s="9"/>
      <c r="C31" s="4"/>
    </row>
    <row r="32" spans="1:3" x14ac:dyDescent="0.2">
      <c r="A32" s="4" t="s">
        <v>15</v>
      </c>
      <c r="B32" s="4">
        <v>13</v>
      </c>
      <c r="C32" s="4"/>
    </row>
    <row r="33" spans="1:3" x14ac:dyDescent="0.2">
      <c r="A33" s="4"/>
      <c r="B33" s="4"/>
      <c r="C33" s="4"/>
    </row>
    <row r="34" spans="1:3" x14ac:dyDescent="0.2">
      <c r="A34" s="4" t="s">
        <v>16</v>
      </c>
      <c r="B34" s="9">
        <v>14</v>
      </c>
      <c r="C34" s="4"/>
    </row>
    <row r="35" spans="1:3" x14ac:dyDescent="0.2">
      <c r="A35" s="4"/>
      <c r="B35" s="9"/>
      <c r="C35" s="4"/>
    </row>
    <row r="36" spans="1:3" x14ac:dyDescent="0.2">
      <c r="A36" s="4" t="s">
        <v>17</v>
      </c>
      <c r="B36" s="4">
        <v>15</v>
      </c>
      <c r="C36" s="4"/>
    </row>
    <row r="37" spans="1:3" x14ac:dyDescent="0.2">
      <c r="A37" s="4"/>
      <c r="B37" s="4"/>
      <c r="C37" s="4"/>
    </row>
    <row r="38" spans="1:3" x14ac:dyDescent="0.2">
      <c r="A38" s="4" t="s">
        <v>422</v>
      </c>
      <c r="B38" s="9"/>
      <c r="C38" s="4"/>
    </row>
    <row r="39" spans="1:3" x14ac:dyDescent="0.2">
      <c r="A39" s="4" t="s">
        <v>423</v>
      </c>
      <c r="B39" s="9">
        <v>16</v>
      </c>
      <c r="C39" s="4"/>
    </row>
    <row r="40" spans="1:3" x14ac:dyDescent="0.2">
      <c r="A40" s="4"/>
      <c r="B40" s="9"/>
      <c r="C40" s="4"/>
    </row>
    <row r="41" spans="1:3" x14ac:dyDescent="0.2">
      <c r="A41" s="4" t="s">
        <v>18</v>
      </c>
      <c r="B41" s="9"/>
      <c r="C41" s="4"/>
    </row>
    <row r="42" spans="1:3" x14ac:dyDescent="0.2">
      <c r="A42" s="4" t="s">
        <v>19</v>
      </c>
      <c r="B42" s="9">
        <v>17</v>
      </c>
      <c r="C42" s="4"/>
    </row>
    <row r="43" spans="1:3" x14ac:dyDescent="0.2">
      <c r="A43" s="4"/>
      <c r="B43" s="9"/>
      <c r="C43" s="4"/>
    </row>
    <row r="44" spans="1:3" x14ac:dyDescent="0.2">
      <c r="A44" s="4"/>
      <c r="B44" s="9"/>
      <c r="C44" s="4"/>
    </row>
    <row r="45" spans="1:3" ht="15.6" customHeight="1" x14ac:dyDescent="0.2">
      <c r="A45" s="2" t="s">
        <v>654</v>
      </c>
      <c r="B45" s="9"/>
      <c r="C45" s="4"/>
    </row>
    <row r="46" spans="1:3" x14ac:dyDescent="0.2">
      <c r="A46" s="4"/>
      <c r="B46" s="9"/>
      <c r="C46" s="4"/>
    </row>
    <row r="47" spans="1:3" x14ac:dyDescent="0.2">
      <c r="A47" s="4" t="s">
        <v>655</v>
      </c>
      <c r="B47" s="9">
        <v>18</v>
      </c>
      <c r="C47" s="4"/>
    </row>
    <row r="48" spans="1:3" x14ac:dyDescent="0.2">
      <c r="A48" s="4"/>
      <c r="B48" s="9"/>
      <c r="C48" s="4"/>
    </row>
    <row r="49" spans="1:3" x14ac:dyDescent="0.2">
      <c r="A49" s="4" t="s">
        <v>656</v>
      </c>
      <c r="B49" s="9">
        <v>20</v>
      </c>
      <c r="C49" s="4"/>
    </row>
    <row r="50" spans="1:3" x14ac:dyDescent="0.2">
      <c r="A50" s="4"/>
      <c r="B50" s="9"/>
      <c r="C50" s="4"/>
    </row>
    <row r="51" spans="1:3" x14ac:dyDescent="0.2">
      <c r="A51" s="4" t="s">
        <v>657</v>
      </c>
      <c r="B51" s="468">
        <v>22</v>
      </c>
      <c r="C51" s="4"/>
    </row>
    <row r="52" spans="1:3" x14ac:dyDescent="0.2">
      <c r="A52" s="4"/>
      <c r="B52" s="468"/>
      <c r="C52" s="4"/>
    </row>
    <row r="53" spans="1:3" x14ac:dyDescent="0.2">
      <c r="A53" s="4" t="s">
        <v>474</v>
      </c>
      <c r="B53" s="468"/>
      <c r="C53" s="4"/>
    </row>
    <row r="54" spans="1:3" x14ac:dyDescent="0.2">
      <c r="A54" s="4" t="s">
        <v>658</v>
      </c>
      <c r="B54" s="469">
        <v>23</v>
      </c>
      <c r="C54" s="4"/>
    </row>
    <row r="55" spans="1:3" x14ac:dyDescent="0.2">
      <c r="A55" s="4"/>
      <c r="B55" s="469"/>
      <c r="C55" s="4"/>
    </row>
    <row r="56" spans="1:3" x14ac:dyDescent="0.2">
      <c r="A56" s="4" t="s">
        <v>475</v>
      </c>
      <c r="B56" s="468">
        <v>23</v>
      </c>
      <c r="C56" s="4"/>
    </row>
    <row r="57" spans="1:3" x14ac:dyDescent="0.2">
      <c r="A57" s="4"/>
      <c r="B57" s="468"/>
      <c r="C57" s="4"/>
    </row>
    <row r="58" spans="1:3" x14ac:dyDescent="0.2">
      <c r="A58" s="4"/>
      <c r="B58" s="468"/>
      <c r="C58" s="4"/>
    </row>
    <row r="59" spans="1:3" x14ac:dyDescent="0.2">
      <c r="A59" s="4"/>
      <c r="B59" s="468"/>
      <c r="C59" s="4"/>
    </row>
    <row r="60" spans="1:3" x14ac:dyDescent="0.2">
      <c r="A60" s="4"/>
      <c r="B60" s="468"/>
      <c r="C60" s="4"/>
    </row>
    <row r="61" spans="1:3" x14ac:dyDescent="0.2">
      <c r="A61" s="470"/>
      <c r="B61" s="468"/>
      <c r="C61" s="4"/>
    </row>
    <row r="62" spans="1:3" x14ac:dyDescent="0.2">
      <c r="A62" s="468"/>
      <c r="B62" s="468"/>
      <c r="C62" s="4"/>
    </row>
    <row r="63" spans="1:3" x14ac:dyDescent="0.2">
      <c r="A63" s="468"/>
      <c r="B63" s="468"/>
      <c r="C63" s="4"/>
    </row>
    <row r="64" spans="1:3" x14ac:dyDescent="0.2">
      <c r="A64" s="468"/>
      <c r="B64" s="468"/>
      <c r="C64" s="4"/>
    </row>
    <row r="65" spans="1:3" ht="16.5" x14ac:dyDescent="0.2">
      <c r="A65" s="471" t="s">
        <v>52</v>
      </c>
      <c r="B65" s="468">
        <v>24</v>
      </c>
      <c r="C65" s="4"/>
    </row>
    <row r="66" spans="1:3" x14ac:dyDescent="0.2">
      <c r="A66" s="468"/>
      <c r="B66" s="469"/>
      <c r="C66" s="4"/>
    </row>
    <row r="67" spans="1:3" ht="15" x14ac:dyDescent="0.2">
      <c r="A67" s="472" t="s">
        <v>11</v>
      </c>
      <c r="B67" s="469"/>
      <c r="C67" s="4"/>
    </row>
    <row r="68" spans="1:3" x14ac:dyDescent="0.2">
      <c r="A68" s="468"/>
      <c r="B68" s="468"/>
      <c r="C68" s="4"/>
    </row>
    <row r="69" spans="1:3" ht="13.5" x14ac:dyDescent="0.2">
      <c r="A69" s="468" t="s">
        <v>20</v>
      </c>
      <c r="B69" s="469"/>
      <c r="C69" s="4"/>
    </row>
    <row r="70" spans="1:3" x14ac:dyDescent="0.2">
      <c r="A70" s="468" t="s">
        <v>683</v>
      </c>
      <c r="B70" s="469">
        <v>24</v>
      </c>
      <c r="C70" s="4"/>
    </row>
    <row r="71" spans="1:3" x14ac:dyDescent="0.2">
      <c r="A71" s="468"/>
      <c r="B71" s="469"/>
      <c r="C71" s="4"/>
    </row>
    <row r="72" spans="1:3" ht="13.5" x14ac:dyDescent="0.2">
      <c r="A72" s="468" t="s">
        <v>23</v>
      </c>
      <c r="B72" s="469"/>
      <c r="C72" s="4"/>
    </row>
    <row r="73" spans="1:3" x14ac:dyDescent="0.2">
      <c r="A73" s="468" t="s">
        <v>684</v>
      </c>
      <c r="B73" s="469">
        <v>24</v>
      </c>
      <c r="C73" s="4"/>
    </row>
    <row r="74" spans="1:3" x14ac:dyDescent="0.2">
      <c r="A74" s="473"/>
      <c r="B74" s="469"/>
      <c r="C74" s="6"/>
    </row>
    <row r="75" spans="1:3" ht="13.5" x14ac:dyDescent="0.2">
      <c r="A75" s="474" t="s">
        <v>21</v>
      </c>
      <c r="B75" s="469"/>
      <c r="C75" s="5"/>
    </row>
    <row r="76" spans="1:3" x14ac:dyDescent="0.2">
      <c r="A76" s="474" t="s">
        <v>683</v>
      </c>
      <c r="B76" s="469">
        <v>25</v>
      </c>
      <c r="C76" s="5"/>
    </row>
    <row r="77" spans="1:3" x14ac:dyDescent="0.2">
      <c r="A77" s="468"/>
      <c r="B77" s="469"/>
      <c r="C77" s="4"/>
    </row>
    <row r="78" spans="1:3" ht="13.5" x14ac:dyDescent="0.2">
      <c r="A78" s="468" t="s">
        <v>22</v>
      </c>
      <c r="B78" s="469"/>
      <c r="C78" s="4"/>
    </row>
    <row r="79" spans="1:3" x14ac:dyDescent="0.2">
      <c r="A79" s="468" t="s">
        <v>685</v>
      </c>
      <c r="B79" s="468">
        <v>25</v>
      </c>
      <c r="C79" s="4"/>
    </row>
    <row r="80" spans="1:3" x14ac:dyDescent="0.2">
      <c r="A80" s="4"/>
      <c r="B80" s="469"/>
      <c r="C80" s="4"/>
    </row>
    <row r="81" spans="1:3" x14ac:dyDescent="0.2">
      <c r="A81" s="4"/>
      <c r="B81" s="469"/>
      <c r="C81" s="4"/>
    </row>
    <row r="82" spans="1:3" s="13" customFormat="1" ht="15" x14ac:dyDescent="0.2">
      <c r="A82" s="2" t="s">
        <v>12</v>
      </c>
      <c r="B82" s="475"/>
      <c r="C82" s="10"/>
    </row>
    <row r="83" spans="1:3" x14ac:dyDescent="0.2">
      <c r="A83" s="4"/>
      <c r="B83" s="469"/>
      <c r="C83" s="4"/>
    </row>
    <row r="84" spans="1:3" ht="13.5" x14ac:dyDescent="0.2">
      <c r="A84" s="4" t="s">
        <v>388</v>
      </c>
      <c r="B84" s="468">
        <v>26</v>
      </c>
      <c r="C84" s="4"/>
    </row>
    <row r="85" spans="1:3" x14ac:dyDescent="0.2">
      <c r="A85" s="4"/>
      <c r="B85" s="469"/>
      <c r="C85" s="4"/>
    </row>
    <row r="86" spans="1:3" ht="13.5" x14ac:dyDescent="0.2">
      <c r="A86" s="4" t="s">
        <v>24</v>
      </c>
      <c r="B86" s="468">
        <v>27</v>
      </c>
      <c r="C86" s="4"/>
    </row>
    <row r="87" spans="1:3" x14ac:dyDescent="0.2">
      <c r="A87" s="4"/>
      <c r="B87" s="469"/>
      <c r="C87" s="4"/>
    </row>
    <row r="88" spans="1:3" ht="13.5" x14ac:dyDescent="0.2">
      <c r="A88" s="4" t="s">
        <v>129</v>
      </c>
      <c r="B88" s="468">
        <v>28</v>
      </c>
      <c r="C88" s="4"/>
    </row>
    <row r="89" spans="1:3" x14ac:dyDescent="0.2">
      <c r="A89" s="4"/>
      <c r="B89" s="469"/>
      <c r="C89" s="4"/>
    </row>
    <row r="90" spans="1:3" ht="13.5" x14ac:dyDescent="0.2">
      <c r="A90" s="4" t="s">
        <v>25</v>
      </c>
      <c r="B90" s="469">
        <v>29</v>
      </c>
      <c r="C90" s="4"/>
    </row>
    <row r="91" spans="1:3" x14ac:dyDescent="0.2">
      <c r="A91" s="4"/>
      <c r="B91" s="468"/>
      <c r="C91" s="4"/>
    </row>
    <row r="92" spans="1:3" x14ac:dyDescent="0.2">
      <c r="A92" s="4"/>
      <c r="B92" s="468"/>
      <c r="C92" s="4"/>
    </row>
    <row r="93" spans="1:3" ht="15" x14ac:dyDescent="0.2">
      <c r="A93" s="2" t="s">
        <v>686</v>
      </c>
      <c r="B93" s="468"/>
      <c r="C93" s="4"/>
    </row>
    <row r="94" spans="1:3" x14ac:dyDescent="0.2">
      <c r="A94" s="4"/>
      <c r="B94" s="468"/>
      <c r="C94" s="4"/>
    </row>
    <row r="95" spans="1:3" x14ac:dyDescent="0.2">
      <c r="A95" s="4" t="s">
        <v>687</v>
      </c>
      <c r="B95" s="469">
        <v>30</v>
      </c>
      <c r="C95" s="4"/>
    </row>
    <row r="96" spans="1:3" x14ac:dyDescent="0.2">
      <c r="A96" s="4"/>
      <c r="B96" s="469"/>
      <c r="C96" s="4"/>
    </row>
    <row r="97" spans="1:3" x14ac:dyDescent="0.2">
      <c r="A97" s="4" t="s">
        <v>688</v>
      </c>
      <c r="B97" s="468">
        <v>31</v>
      </c>
      <c r="C97" s="4"/>
    </row>
    <row r="98" spans="1:3" x14ac:dyDescent="0.2">
      <c r="A98" s="4"/>
      <c r="B98" s="469"/>
      <c r="C98" s="4"/>
    </row>
    <row r="99" spans="1:3" x14ac:dyDescent="0.2">
      <c r="A99" s="4" t="s">
        <v>689</v>
      </c>
      <c r="B99" s="468">
        <v>32</v>
      </c>
      <c r="C99" s="4"/>
    </row>
    <row r="100" spans="1:3" x14ac:dyDescent="0.2">
      <c r="A100" s="4"/>
      <c r="B100" s="468"/>
      <c r="C100" s="4"/>
    </row>
    <row r="101" spans="1:3" x14ac:dyDescent="0.2">
      <c r="A101" s="4"/>
      <c r="B101" s="469"/>
      <c r="C101" s="4"/>
    </row>
    <row r="102" spans="1:3" s="13" customFormat="1" ht="15" x14ac:dyDescent="0.2">
      <c r="A102" s="2" t="s">
        <v>600</v>
      </c>
      <c r="B102" s="475"/>
      <c r="C102" s="10"/>
    </row>
    <row r="103" spans="1:3" x14ac:dyDescent="0.2">
      <c r="A103" s="4"/>
      <c r="B103" s="469"/>
      <c r="C103" s="4"/>
    </row>
    <row r="104" spans="1:3" s="14" customFormat="1" x14ac:dyDescent="0.2">
      <c r="A104" s="4" t="s">
        <v>690</v>
      </c>
      <c r="B104" s="469">
        <v>33</v>
      </c>
      <c r="C104" s="12"/>
    </row>
    <row r="105" spans="1:3" x14ac:dyDescent="0.2">
      <c r="A105" s="5"/>
      <c r="B105" s="469"/>
      <c r="C105" s="5"/>
    </row>
    <row r="106" spans="1:3" x14ac:dyDescent="0.2">
      <c r="A106" s="12" t="s">
        <v>691</v>
      </c>
      <c r="B106" s="469">
        <v>34</v>
      </c>
      <c r="C106" s="5"/>
    </row>
    <row r="107" spans="1:3" x14ac:dyDescent="0.2">
      <c r="A107" s="5"/>
      <c r="B107" s="9"/>
      <c r="C107" s="5"/>
    </row>
    <row r="108" spans="1:3" x14ac:dyDescent="0.2">
      <c r="A108" s="5"/>
      <c r="B108" s="9"/>
      <c r="C108" s="5"/>
    </row>
    <row r="109" spans="1:3" x14ac:dyDescent="0.2">
      <c r="A109" s="5"/>
      <c r="B109" s="9"/>
      <c r="C109" s="5"/>
    </row>
    <row r="110" spans="1:3" x14ac:dyDescent="0.2">
      <c r="A110" s="5"/>
      <c r="B110" s="9"/>
      <c r="C110" s="5"/>
    </row>
    <row r="111" spans="1:3" x14ac:dyDescent="0.2">
      <c r="A111" s="5"/>
      <c r="B111" s="9"/>
      <c r="C111" s="5"/>
    </row>
    <row r="112" spans="1:3" x14ac:dyDescent="0.2">
      <c r="A112" s="5"/>
      <c r="B112" s="9"/>
      <c r="C112" s="5"/>
    </row>
    <row r="113" spans="1:3" x14ac:dyDescent="0.2">
      <c r="A113" s="5"/>
      <c r="B113" s="9"/>
      <c r="C113" s="5"/>
    </row>
    <row r="114" spans="1:3" x14ac:dyDescent="0.2">
      <c r="A114" s="5"/>
      <c r="B114" s="9"/>
      <c r="C114" s="5"/>
    </row>
    <row r="115" spans="1:3" x14ac:dyDescent="0.2">
      <c r="A115" s="5"/>
      <c r="B115" s="9"/>
      <c r="C115" s="5"/>
    </row>
    <row r="116" spans="1:3" x14ac:dyDescent="0.2">
      <c r="A116" s="5"/>
      <c r="B116" s="9"/>
      <c r="C116" s="5"/>
    </row>
    <row r="117" spans="1:3" x14ac:dyDescent="0.2">
      <c r="A117" s="5"/>
      <c r="B117" s="9"/>
      <c r="C117" s="5"/>
    </row>
    <row r="118" spans="1:3" x14ac:dyDescent="0.2">
      <c r="A118" s="5"/>
      <c r="B118" s="9"/>
      <c r="C118" s="5"/>
    </row>
    <row r="119" spans="1:3" x14ac:dyDescent="0.2">
      <c r="A119" s="5"/>
      <c r="B119" s="9"/>
      <c r="C119" s="5"/>
    </row>
    <row r="120" spans="1:3" x14ac:dyDescent="0.2">
      <c r="A120" s="5"/>
      <c r="B120" s="9"/>
      <c r="C120" s="5"/>
    </row>
    <row r="121" spans="1:3" x14ac:dyDescent="0.2">
      <c r="A121" s="5"/>
      <c r="B121" s="9"/>
      <c r="C121" s="5"/>
    </row>
    <row r="122" spans="1:3" x14ac:dyDescent="0.2">
      <c r="A122" s="5"/>
      <c r="B122" s="9"/>
      <c r="C122" s="5"/>
    </row>
    <row r="123" spans="1:3" x14ac:dyDescent="0.2">
      <c r="A123" s="5"/>
      <c r="B123" s="9"/>
      <c r="C123" s="5"/>
    </row>
    <row r="124" spans="1:3" x14ac:dyDescent="0.2">
      <c r="A124" s="5"/>
      <c r="B124" s="9"/>
      <c r="C124" s="5"/>
    </row>
    <row r="125" spans="1:3" x14ac:dyDescent="0.2">
      <c r="A125" s="5"/>
      <c r="B125" s="9"/>
      <c r="C125" s="5"/>
    </row>
    <row r="126" spans="1:3" x14ac:dyDescent="0.2">
      <c r="A126" s="5"/>
      <c r="B126" s="9"/>
      <c r="C126" s="5"/>
    </row>
    <row r="127" spans="1:3" x14ac:dyDescent="0.2">
      <c r="A127" s="5"/>
      <c r="B127" s="9"/>
      <c r="C127" s="5"/>
    </row>
    <row r="128" spans="1:3" x14ac:dyDescent="0.2">
      <c r="A128" s="5"/>
      <c r="B128" s="9"/>
      <c r="C128" s="5"/>
    </row>
    <row r="129" spans="1:3" x14ac:dyDescent="0.2">
      <c r="A129" s="5"/>
      <c r="B129" s="9"/>
      <c r="C129" s="5"/>
    </row>
    <row r="130" spans="1:3" x14ac:dyDescent="0.2">
      <c r="A130" s="5"/>
      <c r="B130" s="9"/>
      <c r="C130" s="5"/>
    </row>
    <row r="131" spans="1:3" x14ac:dyDescent="0.2">
      <c r="A131" s="5"/>
      <c r="B131" s="9"/>
      <c r="C131" s="5"/>
    </row>
    <row r="132" spans="1:3" x14ac:dyDescent="0.2">
      <c r="A132" s="5"/>
      <c r="B132" s="9"/>
      <c r="C132" s="5"/>
    </row>
    <row r="133" spans="1:3" x14ac:dyDescent="0.2">
      <c r="A133" s="5"/>
      <c r="B133" s="9"/>
      <c r="C133" s="5"/>
    </row>
  </sheetData>
  <mergeCells count="1">
    <mergeCell ref="A4:B4"/>
  </mergeCells>
  <phoneticPr fontId="13" type="noConversion"/>
  <pageMargins left="0.78740157480314965" right="0.78740157480314965" top="0.6692913385826772" bottom="0.59055118110236227" header="0.51181102362204722" footer="0.51181102362204722"/>
  <pageSetup paperSize="9" orientation="portrait" r:id="rId1"/>
  <headerFooter differentFirst="1"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V87"/>
  <sheetViews>
    <sheetView zoomScaleNormal="100" zoomScaleSheetLayoutView="100" workbookViewId="0"/>
  </sheetViews>
  <sheetFormatPr baseColWidth="10" defaultColWidth="11.42578125" defaultRowHeight="11.25" x14ac:dyDescent="0.2"/>
  <cols>
    <col min="1" max="1" width="43" style="37" bestFit="1" customWidth="1"/>
    <col min="2" max="3" width="18.5703125" style="37" customWidth="1"/>
    <col min="4" max="16384" width="11.42578125" style="37"/>
  </cols>
  <sheetData>
    <row r="1" spans="1:22" s="153" customFormat="1" ht="12.75" x14ac:dyDescent="0.2">
      <c r="A1" s="1067" t="s">
        <v>682</v>
      </c>
      <c r="B1" s="1067"/>
      <c r="C1" s="1067"/>
    </row>
    <row r="2" spans="1:22" ht="12.75" x14ac:dyDescent="0.2">
      <c r="A2" s="151"/>
      <c r="B2" s="36"/>
      <c r="C2" s="36"/>
    </row>
    <row r="3" spans="1:22" x14ac:dyDescent="0.2">
      <c r="A3" s="35"/>
      <c r="B3" s="36"/>
      <c r="C3" s="36"/>
    </row>
    <row r="4" spans="1:22" ht="33" customHeight="1" x14ac:dyDescent="0.2">
      <c r="A4" s="155" t="s">
        <v>116</v>
      </c>
      <c r="B4" s="344" t="s">
        <v>458</v>
      </c>
      <c r="C4" s="156" t="s">
        <v>117</v>
      </c>
    </row>
    <row r="5" spans="1:22" ht="33" customHeight="1" x14ac:dyDescent="0.2">
      <c r="A5" s="157"/>
      <c r="B5" s="713"/>
      <c r="C5" s="158"/>
    </row>
    <row r="6" spans="1:22" ht="30" customHeight="1" x14ac:dyDescent="0.2">
      <c r="A6" s="160" t="s">
        <v>373</v>
      </c>
      <c r="B6" s="796">
        <v>44.093147300202133</v>
      </c>
      <c r="C6" s="812">
        <f>B6/$B$17*100</f>
        <v>0.47299404961489</v>
      </c>
      <c r="D6" s="194"/>
    </row>
    <row r="7" spans="1:22" ht="30" customHeight="1" x14ac:dyDescent="0.2">
      <c r="A7" s="160" t="s">
        <v>372</v>
      </c>
      <c r="B7" s="796">
        <v>907.02341422521363</v>
      </c>
      <c r="C7" s="812">
        <f t="shared" ref="C7:C13" si="0">B7/$B$17*100</f>
        <v>9.7297812485238691</v>
      </c>
      <c r="D7" s="194"/>
    </row>
    <row r="8" spans="1:22" ht="27.95" customHeight="1" x14ac:dyDescent="0.2">
      <c r="A8" s="160" t="s">
        <v>104</v>
      </c>
      <c r="B8" s="796">
        <v>78.909328002154155</v>
      </c>
      <c r="C8" s="812">
        <f t="shared" si="0"/>
        <v>0.84647263553258367</v>
      </c>
      <c r="D8" s="194"/>
    </row>
    <row r="9" spans="1:22" ht="27.95" customHeight="1" x14ac:dyDescent="0.2">
      <c r="A9" s="160" t="s">
        <v>375</v>
      </c>
      <c r="B9" s="796">
        <v>200.61521966360482</v>
      </c>
      <c r="C9" s="812">
        <f t="shared" si="0"/>
        <v>2.1520306662852837</v>
      </c>
      <c r="D9" s="194"/>
      <c r="E9" s="211"/>
    </row>
    <row r="10" spans="1:22" ht="30" customHeight="1" x14ac:dyDescent="0.2">
      <c r="A10" s="162" t="s">
        <v>470</v>
      </c>
      <c r="B10" s="796">
        <v>68.407333751179635</v>
      </c>
      <c r="C10" s="812">
        <f t="shared" si="0"/>
        <v>0.73381610965610233</v>
      </c>
      <c r="E10" s="211"/>
    </row>
    <row r="11" spans="1:22" ht="27.95" customHeight="1" x14ac:dyDescent="0.2">
      <c r="A11" s="161" t="s">
        <v>119</v>
      </c>
      <c r="B11" s="813">
        <v>1299.0484429423543</v>
      </c>
      <c r="C11" s="812">
        <f t="shared" si="0"/>
        <v>13.935094709612731</v>
      </c>
      <c r="E11" s="211"/>
    </row>
    <row r="12" spans="1:22" ht="27.95" customHeight="1" x14ac:dyDescent="0.2">
      <c r="A12" s="162" t="s">
        <v>519</v>
      </c>
      <c r="B12" s="796">
        <v>1472.7368358783851</v>
      </c>
      <c r="C12" s="812">
        <f t="shared" si="0"/>
        <v>15.79827711722324</v>
      </c>
      <c r="D12" s="159"/>
      <c r="E12" s="211"/>
    </row>
    <row r="13" spans="1:22" ht="27.95" customHeight="1" x14ac:dyDescent="0.2">
      <c r="A13" s="154" t="s">
        <v>7</v>
      </c>
      <c r="B13" s="796">
        <v>3372.5811755114596</v>
      </c>
      <c r="C13" s="812">
        <f t="shared" si="0"/>
        <v>36.178202862212075</v>
      </c>
      <c r="D13" s="159"/>
    </row>
    <row r="14" spans="1:22" ht="27.95" customHeight="1" x14ac:dyDescent="0.2">
      <c r="A14" s="154" t="s">
        <v>118</v>
      </c>
      <c r="B14" s="797">
        <v>3177.7692757266905</v>
      </c>
      <c r="C14" s="812">
        <f>B14/$B$17*100</f>
        <v>34.088425310951962</v>
      </c>
      <c r="D14" s="318"/>
      <c r="E14" s="211"/>
      <c r="F14" s="211"/>
      <c r="G14" s="211"/>
      <c r="H14" s="211"/>
      <c r="I14" s="211"/>
      <c r="J14" s="211"/>
      <c r="K14" s="211"/>
      <c r="L14" s="211"/>
      <c r="M14" s="211"/>
      <c r="N14" s="211"/>
      <c r="O14" s="211"/>
      <c r="P14" s="211"/>
      <c r="Q14" s="211"/>
      <c r="R14" s="211"/>
      <c r="S14" s="211"/>
      <c r="T14" s="211"/>
      <c r="U14" s="211"/>
      <c r="V14" s="211"/>
    </row>
    <row r="15" spans="1:22" ht="27.6" customHeight="1" x14ac:dyDescent="0.2">
      <c r="A15" s="161" t="s">
        <v>377</v>
      </c>
      <c r="B15" s="815">
        <v>8023.0872871165357</v>
      </c>
      <c r="C15" s="812">
        <f>B15/$B$17*100</f>
        <v>86.064905290387273</v>
      </c>
      <c r="D15" s="211"/>
      <c r="E15" s="211"/>
      <c r="F15" s="211"/>
      <c r="G15" s="211"/>
      <c r="H15" s="211"/>
      <c r="I15" s="211"/>
      <c r="J15" s="211"/>
      <c r="K15" s="211"/>
      <c r="L15" s="211"/>
      <c r="M15" s="211"/>
      <c r="N15" s="211"/>
      <c r="O15" s="211"/>
      <c r="P15" s="211"/>
      <c r="Q15" s="211"/>
      <c r="R15" s="211"/>
      <c r="S15" s="211"/>
      <c r="T15" s="211"/>
      <c r="U15" s="211"/>
      <c r="V15" s="211"/>
    </row>
    <row r="16" spans="1:22" x14ac:dyDescent="0.2">
      <c r="B16" s="817"/>
      <c r="C16" s="814"/>
      <c r="D16" s="211"/>
      <c r="E16" s="211"/>
      <c r="F16" s="211"/>
      <c r="G16" s="211"/>
      <c r="H16" s="211"/>
      <c r="I16" s="211"/>
      <c r="J16" s="211"/>
      <c r="K16" s="211"/>
      <c r="L16" s="211"/>
      <c r="M16" s="211"/>
      <c r="N16" s="211"/>
      <c r="O16" s="211"/>
      <c r="P16" s="211"/>
      <c r="Q16" s="211"/>
      <c r="R16" s="211"/>
      <c r="S16" s="211"/>
      <c r="T16" s="211"/>
      <c r="U16" s="211"/>
      <c r="V16" s="211"/>
    </row>
    <row r="17" spans="1:22" ht="27.95" customHeight="1" x14ac:dyDescent="0.2">
      <c r="A17" s="161" t="s">
        <v>219</v>
      </c>
      <c r="B17" s="815">
        <v>9322.1357300588897</v>
      </c>
      <c r="C17" s="816">
        <v>100</v>
      </c>
      <c r="D17" s="211"/>
      <c r="E17" s="211"/>
      <c r="F17" s="211"/>
      <c r="G17" s="211"/>
      <c r="H17" s="211"/>
      <c r="I17" s="211"/>
      <c r="J17" s="211"/>
      <c r="K17" s="211"/>
      <c r="L17" s="211"/>
      <c r="M17" s="211"/>
      <c r="N17" s="211"/>
      <c r="O17" s="211"/>
      <c r="P17" s="211"/>
      <c r="Q17" s="211"/>
      <c r="R17" s="211"/>
      <c r="S17" s="211"/>
      <c r="T17" s="211"/>
      <c r="U17" s="211"/>
      <c r="V17" s="211"/>
    </row>
    <row r="18" spans="1:22" ht="10.35" customHeight="1" x14ac:dyDescent="0.2">
      <c r="A18" s="211"/>
      <c r="B18" s="714"/>
      <c r="C18" s="319"/>
      <c r="D18" s="211"/>
      <c r="E18" s="211"/>
      <c r="F18" s="211"/>
      <c r="G18" s="211"/>
      <c r="H18" s="211"/>
      <c r="I18" s="211"/>
      <c r="J18" s="211"/>
      <c r="K18" s="211"/>
      <c r="L18" s="211"/>
      <c r="M18" s="211"/>
      <c r="N18" s="211"/>
      <c r="O18" s="211"/>
      <c r="P18" s="211"/>
      <c r="Q18" s="211"/>
      <c r="R18" s="211"/>
      <c r="S18" s="211"/>
      <c r="T18" s="211"/>
      <c r="U18" s="211"/>
      <c r="V18" s="211"/>
    </row>
    <row r="19" spans="1:22" x14ac:dyDescent="0.2">
      <c r="B19" s="211"/>
      <c r="C19" s="211"/>
      <c r="D19" s="211"/>
      <c r="E19" s="211"/>
      <c r="F19" s="211"/>
      <c r="G19" s="211"/>
      <c r="H19" s="211"/>
      <c r="I19" s="211"/>
      <c r="J19" s="211"/>
      <c r="K19" s="211"/>
      <c r="L19" s="211"/>
      <c r="M19" s="211"/>
      <c r="N19" s="211"/>
      <c r="O19" s="211"/>
      <c r="P19" s="211"/>
      <c r="Q19" s="211"/>
      <c r="R19" s="211"/>
      <c r="S19" s="211"/>
      <c r="T19" s="211"/>
      <c r="U19" s="211"/>
      <c r="V19" s="211"/>
    </row>
    <row r="20" spans="1:22" x14ac:dyDescent="0.2">
      <c r="A20" s="211" t="s">
        <v>471</v>
      </c>
      <c r="B20" s="211"/>
      <c r="C20" s="320"/>
      <c r="D20" s="211"/>
      <c r="E20" s="211"/>
      <c r="F20" s="211"/>
      <c r="G20" s="211"/>
      <c r="H20" s="211"/>
      <c r="I20" s="211"/>
      <c r="J20" s="211"/>
      <c r="K20" s="211"/>
      <c r="L20" s="211"/>
      <c r="M20" s="211"/>
      <c r="N20" s="211"/>
      <c r="O20" s="211"/>
      <c r="P20" s="211"/>
      <c r="Q20" s="211"/>
      <c r="R20" s="211"/>
      <c r="S20" s="211"/>
      <c r="T20" s="211"/>
      <c r="U20" s="211"/>
      <c r="V20" s="211"/>
    </row>
    <row r="21" spans="1:22" x14ac:dyDescent="0.2">
      <c r="B21" s="211"/>
      <c r="C21" s="211"/>
      <c r="D21" s="211"/>
      <c r="E21" s="211"/>
      <c r="F21" s="211"/>
      <c r="G21" s="211"/>
      <c r="H21" s="211"/>
      <c r="I21" s="211"/>
      <c r="J21" s="211"/>
      <c r="K21" s="211"/>
      <c r="L21" s="211"/>
      <c r="M21" s="211"/>
      <c r="N21" s="211"/>
      <c r="O21" s="211"/>
      <c r="P21" s="211"/>
      <c r="Q21" s="211"/>
      <c r="R21" s="211"/>
      <c r="S21" s="211"/>
      <c r="T21" s="211"/>
      <c r="U21" s="211"/>
      <c r="V21" s="211"/>
    </row>
    <row r="22" spans="1:22" x14ac:dyDescent="0.2">
      <c r="B22" s="211"/>
      <c r="C22" s="211"/>
      <c r="D22" s="211"/>
      <c r="E22" s="211"/>
      <c r="F22" s="211"/>
      <c r="G22" s="211"/>
      <c r="H22" s="211"/>
      <c r="I22" s="211"/>
      <c r="J22" s="211"/>
      <c r="K22" s="211"/>
      <c r="L22" s="211"/>
      <c r="M22" s="211"/>
      <c r="N22" s="211"/>
      <c r="O22" s="211"/>
      <c r="P22" s="211"/>
      <c r="Q22" s="211"/>
      <c r="R22" s="211"/>
      <c r="S22" s="211"/>
      <c r="T22" s="211"/>
      <c r="U22" s="211"/>
      <c r="V22" s="211"/>
    </row>
    <row r="23" spans="1:22" x14ac:dyDescent="0.2">
      <c r="C23" s="211"/>
      <c r="D23" s="211"/>
      <c r="E23" s="211"/>
      <c r="F23" s="211"/>
      <c r="G23" s="211"/>
      <c r="H23" s="211"/>
      <c r="I23" s="211"/>
      <c r="J23" s="211"/>
      <c r="K23" s="211"/>
      <c r="L23" s="211"/>
    </row>
    <row r="24" spans="1:22" x14ac:dyDescent="0.2">
      <c r="C24" s="211"/>
      <c r="D24" s="211"/>
      <c r="E24" s="211"/>
      <c r="F24" s="211"/>
      <c r="G24" s="211"/>
      <c r="H24" s="211"/>
      <c r="I24" s="211"/>
      <c r="J24" s="211"/>
      <c r="K24" s="211"/>
      <c r="L24" s="211"/>
    </row>
    <row r="25" spans="1:22" x14ac:dyDescent="0.2">
      <c r="B25" s="844"/>
      <c r="C25" s="211"/>
      <c r="D25" s="211"/>
      <c r="E25" s="211"/>
      <c r="F25" s="211"/>
      <c r="G25" s="211"/>
      <c r="H25" s="211"/>
      <c r="I25" s="211"/>
      <c r="J25" s="211"/>
      <c r="K25" s="211"/>
      <c r="L25" s="211"/>
    </row>
    <row r="26" spans="1:22" x14ac:dyDescent="0.2">
      <c r="C26" s="211"/>
      <c r="D26" s="211"/>
      <c r="E26" s="211"/>
      <c r="F26" s="211"/>
      <c r="G26" s="211"/>
      <c r="H26" s="211"/>
      <c r="I26" s="211"/>
      <c r="J26" s="211"/>
      <c r="K26" s="211"/>
      <c r="L26" s="211"/>
    </row>
    <row r="27" spans="1:22" x14ac:dyDescent="0.2">
      <c r="B27" s="760"/>
      <c r="C27" s="760"/>
      <c r="D27" s="760"/>
      <c r="E27" s="211"/>
      <c r="F27" s="211"/>
      <c r="G27" s="211"/>
      <c r="H27" s="211"/>
      <c r="I27" s="211"/>
      <c r="J27" s="211"/>
      <c r="K27" s="211"/>
      <c r="L27" s="211"/>
    </row>
    <row r="28" spans="1:22" x14ac:dyDescent="0.2">
      <c r="A28" s="760"/>
      <c r="B28" s="760"/>
      <c r="C28" s="760"/>
      <c r="D28" s="211"/>
      <c r="E28" s="211"/>
      <c r="F28" s="211"/>
      <c r="G28" s="211"/>
      <c r="H28" s="211"/>
      <c r="I28" s="211"/>
      <c r="J28" s="211"/>
      <c r="K28" s="211"/>
      <c r="L28" s="211"/>
    </row>
    <row r="29" spans="1:22" x14ac:dyDescent="0.2">
      <c r="A29" s="760"/>
      <c r="B29" s="760"/>
      <c r="C29" s="760"/>
      <c r="D29" s="211"/>
      <c r="E29" s="211"/>
      <c r="F29" s="211"/>
      <c r="G29" s="211"/>
      <c r="H29" s="211"/>
      <c r="I29" s="211"/>
      <c r="J29" s="211"/>
      <c r="K29" s="211"/>
      <c r="L29" s="211"/>
    </row>
    <row r="30" spans="1:22" x14ac:dyDescent="0.2">
      <c r="A30" s="760"/>
      <c r="B30" s="760"/>
      <c r="C30" s="760"/>
    </row>
    <row r="31" spans="1:22" x14ac:dyDescent="0.2">
      <c r="A31" s="760"/>
      <c r="B31" s="760"/>
      <c r="C31" s="760"/>
    </row>
    <row r="32" spans="1:22" x14ac:dyDescent="0.2">
      <c r="A32" s="760"/>
      <c r="B32" s="760"/>
      <c r="C32" s="760"/>
    </row>
    <row r="42" ht="15.6" customHeight="1" x14ac:dyDescent="0.2"/>
    <row r="59" spans="1:1" ht="12" x14ac:dyDescent="0.2">
      <c r="A59" s="30"/>
    </row>
    <row r="83" spans="1:1" ht="12" x14ac:dyDescent="0.2">
      <c r="A83" s="30"/>
    </row>
    <row r="87" spans="1:1" ht="12" x14ac:dyDescent="0.2">
      <c r="A87" s="30"/>
    </row>
  </sheetData>
  <mergeCells count="1">
    <mergeCell ref="A1:C1"/>
  </mergeCells>
  <phoneticPr fontId="13" type="noConversion"/>
  <printOptions horizontalCentered="1"/>
  <pageMargins left="0.98425196850393704" right="0.78740157480314965" top="0.98425196850393704" bottom="0.98425196850393704" header="0.51181102362204722" footer="0.51181102362204722"/>
  <pageSetup paperSize="9" orientation="portrait" r:id="rId1"/>
  <headerFooter alignWithMargins="0">
    <oddHeader>&amp;C&amp;9- 30 -</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tabColor theme="0" tint="-4.9989318521683403E-2"/>
    <pageSetUpPr fitToPage="1"/>
  </sheetPr>
  <dimension ref="A6:W81"/>
  <sheetViews>
    <sheetView zoomScaleNormal="100" zoomScaleSheetLayoutView="100" workbookViewId="0"/>
  </sheetViews>
  <sheetFormatPr baseColWidth="10" defaultColWidth="11.42578125" defaultRowHeight="12.75" x14ac:dyDescent="0.2"/>
  <cols>
    <col min="1" max="1" width="32.85546875" style="325" customWidth="1"/>
    <col min="2" max="2" width="3.5703125" style="325" bestFit="1" customWidth="1"/>
    <col min="3" max="7" width="5.42578125" style="325" customWidth="1"/>
    <col min="8" max="8" width="6.5703125" style="325" customWidth="1"/>
    <col min="9" max="14" width="5.42578125" style="325" customWidth="1"/>
    <col min="15" max="15" width="6.42578125" style="325" customWidth="1"/>
    <col min="16" max="19" width="5.42578125" style="325" customWidth="1"/>
    <col min="20" max="20" width="6.42578125" style="325" customWidth="1"/>
    <col min="21" max="21" width="10" style="325" customWidth="1"/>
    <col min="22" max="22" width="4.42578125" style="325" customWidth="1"/>
    <col min="23" max="16384" width="11.42578125" style="325"/>
  </cols>
  <sheetData>
    <row r="6" spans="1:23" ht="14.25" x14ac:dyDescent="0.25">
      <c r="A6" s="1188" t="s">
        <v>647</v>
      </c>
      <c r="B6" s="1188"/>
      <c r="C6" s="1188"/>
      <c r="D6" s="1188"/>
      <c r="E6" s="1188"/>
      <c r="F6" s="1188"/>
      <c r="G6" s="1188"/>
      <c r="H6" s="1188"/>
      <c r="I6" s="1188"/>
      <c r="J6" s="1188"/>
      <c r="K6" s="1188"/>
      <c r="L6" s="1188"/>
      <c r="M6" s="1188"/>
      <c r="N6" s="1188"/>
      <c r="O6" s="1188"/>
      <c r="P6" s="1188"/>
      <c r="Q6" s="1188"/>
      <c r="R6" s="1188"/>
      <c r="S6" s="1188"/>
      <c r="T6" s="1188"/>
      <c r="U6" s="1188"/>
      <c r="V6" s="1188"/>
      <c r="W6" s="1050"/>
    </row>
    <row r="7" spans="1:23" x14ac:dyDescent="0.2">
      <c r="W7" s="1050"/>
    </row>
    <row r="8" spans="1:23" x14ac:dyDescent="0.2">
      <c r="W8" s="1050"/>
    </row>
    <row r="9" spans="1:23" s="163" customFormat="1" ht="6" customHeight="1" x14ac:dyDescent="0.2">
      <c r="A9" s="292"/>
      <c r="B9" s="292"/>
      <c r="C9" s="292"/>
      <c r="D9" s="292"/>
      <c r="E9" s="292"/>
      <c r="F9" s="292"/>
      <c r="G9" s="292"/>
      <c r="H9" s="292"/>
      <c r="I9" s="292"/>
      <c r="J9" s="293"/>
      <c r="K9" s="292"/>
      <c r="L9" s="293"/>
      <c r="M9" s="293"/>
      <c r="N9" s="293"/>
      <c r="O9" s="293"/>
      <c r="P9" s="292"/>
      <c r="Q9" s="292"/>
      <c r="R9" s="292"/>
      <c r="S9" s="292"/>
      <c r="T9" s="292"/>
      <c r="U9" s="292"/>
      <c r="V9" s="292"/>
      <c r="W9" s="1050"/>
    </row>
    <row r="10" spans="1:23" s="163" customFormat="1" ht="14.45" customHeight="1" x14ac:dyDescent="0.15">
      <c r="A10" s="257"/>
      <c r="B10" s="1185" t="s">
        <v>139</v>
      </c>
      <c r="C10" s="1189" t="s">
        <v>1</v>
      </c>
      <c r="D10" s="1190"/>
      <c r="E10" s="1191"/>
      <c r="F10" s="1189" t="s">
        <v>2</v>
      </c>
      <c r="G10" s="1190"/>
      <c r="H10" s="1190"/>
      <c r="I10" s="1191"/>
      <c r="J10" s="1189" t="s">
        <v>120</v>
      </c>
      <c r="K10" s="1190"/>
      <c r="L10" s="1190"/>
      <c r="M10" s="1190"/>
      <c r="N10" s="1190"/>
      <c r="O10" s="1190"/>
      <c r="P10" s="1191"/>
      <c r="Q10" s="262" t="s">
        <v>4</v>
      </c>
      <c r="R10" s="1192" t="s">
        <v>28</v>
      </c>
      <c r="S10" s="1193"/>
      <c r="T10" s="1194"/>
      <c r="U10" s="263" t="s">
        <v>248</v>
      </c>
      <c r="V10" s="1185" t="s">
        <v>139</v>
      </c>
      <c r="W10" s="1183" t="s">
        <v>487</v>
      </c>
    </row>
    <row r="11" spans="1:23" s="163" customFormat="1" ht="14.45" customHeight="1" x14ac:dyDescent="0.2">
      <c r="A11" s="164"/>
      <c r="B11" s="1186"/>
      <c r="C11" s="264"/>
      <c r="D11" s="265"/>
      <c r="E11" s="265"/>
      <c r="F11" s="266"/>
      <c r="G11" s="267"/>
      <c r="H11" s="268"/>
      <c r="I11" s="269"/>
      <c r="J11" s="270"/>
      <c r="K11" s="265"/>
      <c r="L11" s="264"/>
      <c r="M11" s="1201" t="s">
        <v>226</v>
      </c>
      <c r="N11" s="1202"/>
      <c r="O11" s="265"/>
      <c r="P11" s="271"/>
      <c r="Q11" s="271"/>
      <c r="R11" s="1198" t="s">
        <v>121</v>
      </c>
      <c r="S11" s="1199"/>
      <c r="T11" s="1200"/>
      <c r="U11" s="294" t="s">
        <v>415</v>
      </c>
      <c r="V11" s="1186"/>
      <c r="W11" s="1184"/>
    </row>
    <row r="12" spans="1:23" s="163" customFormat="1" ht="14.45" customHeight="1" x14ac:dyDescent="0.15">
      <c r="A12" s="326" t="s">
        <v>185</v>
      </c>
      <c r="B12" s="1186"/>
      <c r="C12" s="267"/>
      <c r="D12" s="272"/>
      <c r="E12" s="272"/>
      <c r="F12" s="266"/>
      <c r="G12" s="267"/>
      <c r="H12" s="267" t="s">
        <v>419</v>
      </c>
      <c r="I12" s="271"/>
      <c r="J12" s="266"/>
      <c r="K12" s="272"/>
      <c r="L12" s="267" t="s">
        <v>231</v>
      </c>
      <c r="M12" s="267"/>
      <c r="N12" s="267"/>
      <c r="O12" s="272" t="s">
        <v>230</v>
      </c>
      <c r="P12" s="271"/>
      <c r="Q12" s="291"/>
      <c r="R12" s="272"/>
      <c r="S12" s="273"/>
      <c r="T12" s="274"/>
      <c r="U12" s="275"/>
      <c r="V12" s="1186"/>
      <c r="W12" s="1184"/>
    </row>
    <row r="13" spans="1:23" s="163" customFormat="1" ht="14.45" customHeight="1" x14ac:dyDescent="0.15">
      <c r="A13" s="164"/>
      <c r="B13" s="1186"/>
      <c r="C13" s="267" t="s">
        <v>233</v>
      </c>
      <c r="D13" s="267" t="s">
        <v>236</v>
      </c>
      <c r="E13" s="272" t="s">
        <v>235</v>
      </c>
      <c r="F13" s="266" t="s">
        <v>233</v>
      </c>
      <c r="G13" s="267" t="s">
        <v>236</v>
      </c>
      <c r="H13" s="267" t="s">
        <v>197</v>
      </c>
      <c r="I13" s="271" t="s">
        <v>237</v>
      </c>
      <c r="J13" s="266" t="s">
        <v>238</v>
      </c>
      <c r="K13" s="272" t="s">
        <v>239</v>
      </c>
      <c r="L13" s="267" t="s">
        <v>240</v>
      </c>
      <c r="M13" s="267"/>
      <c r="N13" s="267"/>
      <c r="O13" s="272" t="s">
        <v>198</v>
      </c>
      <c r="P13" s="271" t="s">
        <v>241</v>
      </c>
      <c r="Q13" s="271" t="s">
        <v>242</v>
      </c>
      <c r="R13" s="272" t="s">
        <v>335</v>
      </c>
      <c r="S13" s="273" t="s">
        <v>247</v>
      </c>
      <c r="T13" s="276" t="s">
        <v>419</v>
      </c>
      <c r="U13" s="277" t="s">
        <v>122</v>
      </c>
      <c r="V13" s="1186"/>
      <c r="W13" s="1184"/>
    </row>
    <row r="14" spans="1:23" s="163" customFormat="1" ht="14.45" customHeight="1" x14ac:dyDescent="0.2">
      <c r="A14" s="164"/>
      <c r="B14" s="1186"/>
      <c r="C14" s="267" t="s">
        <v>250</v>
      </c>
      <c r="D14" s="272"/>
      <c r="E14" s="272"/>
      <c r="F14" s="266" t="s">
        <v>250</v>
      </c>
      <c r="G14" s="267"/>
      <c r="H14" s="267" t="s">
        <v>252</v>
      </c>
      <c r="I14" s="271" t="s">
        <v>253</v>
      </c>
      <c r="J14" s="266" t="s">
        <v>254</v>
      </c>
      <c r="K14" s="272" t="s">
        <v>254</v>
      </c>
      <c r="L14" s="267" t="s">
        <v>420</v>
      </c>
      <c r="M14" s="267" t="s">
        <v>255</v>
      </c>
      <c r="N14" s="267" t="s">
        <v>256</v>
      </c>
      <c r="O14" s="272" t="s">
        <v>421</v>
      </c>
      <c r="P14" s="271" t="s">
        <v>258</v>
      </c>
      <c r="Q14" s="271" t="s">
        <v>259</v>
      </c>
      <c r="R14" s="165"/>
      <c r="S14" s="273" t="s">
        <v>264</v>
      </c>
      <c r="T14" s="276" t="s">
        <v>336</v>
      </c>
      <c r="U14" s="277" t="s">
        <v>124</v>
      </c>
      <c r="V14" s="1186"/>
      <c r="W14" s="1184"/>
    </row>
    <row r="15" spans="1:23" s="163" customFormat="1" ht="14.45" customHeight="1" x14ac:dyDescent="0.15">
      <c r="A15" s="326" t="s">
        <v>123</v>
      </c>
      <c r="B15" s="1186"/>
      <c r="C15" s="267"/>
      <c r="D15" s="272"/>
      <c r="E15" s="272"/>
      <c r="F15" s="266"/>
      <c r="G15" s="267"/>
      <c r="H15" s="267" t="s">
        <v>266</v>
      </c>
      <c r="I15" s="271" t="s">
        <v>267</v>
      </c>
      <c r="J15" s="266" t="s">
        <v>268</v>
      </c>
      <c r="K15" s="272" t="s">
        <v>269</v>
      </c>
      <c r="L15" s="267" t="s">
        <v>270</v>
      </c>
      <c r="M15" s="267"/>
      <c r="N15" s="267"/>
      <c r="O15" s="272" t="s">
        <v>266</v>
      </c>
      <c r="P15" s="271" t="s">
        <v>259</v>
      </c>
      <c r="Q15" s="271"/>
      <c r="R15" s="267"/>
      <c r="S15" s="273"/>
      <c r="T15" s="276" t="s">
        <v>272</v>
      </c>
      <c r="U15" s="277" t="s">
        <v>125</v>
      </c>
      <c r="V15" s="1186"/>
      <c r="W15" s="1184"/>
    </row>
    <row r="16" spans="1:23" s="163" customFormat="1" ht="14.45" customHeight="1" x14ac:dyDescent="0.15">
      <c r="A16" s="164"/>
      <c r="B16" s="1186"/>
      <c r="C16" s="267"/>
      <c r="D16" s="272"/>
      <c r="E16" s="272"/>
      <c r="F16" s="266"/>
      <c r="G16" s="278"/>
      <c r="H16" s="278"/>
      <c r="I16" s="279"/>
      <c r="J16" s="266"/>
      <c r="K16" s="280"/>
      <c r="L16" s="267"/>
      <c r="M16" s="267"/>
      <c r="N16" s="267"/>
      <c r="O16" s="272"/>
      <c r="P16" s="271"/>
      <c r="Q16" s="271"/>
      <c r="R16" s="267"/>
      <c r="S16" s="273"/>
      <c r="T16" s="276"/>
      <c r="U16" s="275"/>
      <c r="V16" s="1186"/>
      <c r="W16" s="1184"/>
    </row>
    <row r="17" spans="1:23" s="163" customFormat="1" ht="14.45" customHeight="1" x14ac:dyDescent="0.2">
      <c r="A17" s="258"/>
      <c r="B17" s="1187"/>
      <c r="C17" s="1195" t="s">
        <v>416</v>
      </c>
      <c r="D17" s="1196"/>
      <c r="E17" s="1196"/>
      <c r="F17" s="1196"/>
      <c r="G17" s="1196"/>
      <c r="H17" s="1196"/>
      <c r="I17" s="1196"/>
      <c r="J17" s="1196"/>
      <c r="K17" s="1196"/>
      <c r="L17" s="1196"/>
      <c r="M17" s="1196"/>
      <c r="N17" s="1196"/>
      <c r="O17" s="1196"/>
      <c r="P17" s="1196"/>
      <c r="Q17" s="1196"/>
      <c r="R17" s="1196"/>
      <c r="S17" s="1196"/>
      <c r="T17" s="1196"/>
      <c r="U17" s="1197"/>
      <c r="V17" s="1187"/>
      <c r="W17" s="1184"/>
    </row>
    <row r="18" spans="1:23" ht="14.45" customHeight="1" x14ac:dyDescent="0.2">
      <c r="A18" s="283" t="s">
        <v>138</v>
      </c>
      <c r="B18" s="296" t="s">
        <v>0</v>
      </c>
      <c r="C18" s="297"/>
      <c r="D18" s="297"/>
      <c r="E18" s="298"/>
      <c r="F18" s="297"/>
      <c r="G18" s="297"/>
      <c r="H18" s="297"/>
      <c r="I18" s="299"/>
      <c r="J18" s="300"/>
      <c r="K18" s="301"/>
      <c r="L18" s="302"/>
      <c r="M18" s="297"/>
      <c r="N18" s="297"/>
      <c r="O18" s="302"/>
      <c r="P18" s="299"/>
      <c r="Q18" s="299"/>
      <c r="R18" s="303"/>
      <c r="S18" s="304"/>
      <c r="T18" s="305"/>
      <c r="U18" s="299"/>
      <c r="V18" s="306" t="s">
        <v>0</v>
      </c>
      <c r="W18" s="1184"/>
    </row>
    <row r="19" spans="1:23" ht="14.45" customHeight="1" x14ac:dyDescent="0.2">
      <c r="A19" s="284" t="s">
        <v>424</v>
      </c>
      <c r="B19" s="630">
        <v>1</v>
      </c>
      <c r="C19" s="631">
        <v>2.8328964498455428E-2</v>
      </c>
      <c r="D19" s="632"/>
      <c r="E19" s="715">
        <v>46.107891592031699</v>
      </c>
      <c r="F19" s="632"/>
      <c r="G19" s="632"/>
      <c r="H19" s="632">
        <v>174.53940730162319</v>
      </c>
      <c r="I19" s="633"/>
      <c r="J19" s="631"/>
      <c r="K19" s="634">
        <v>2.1107083437055771</v>
      </c>
      <c r="L19" s="632"/>
      <c r="M19" s="632">
        <v>87.397634599999989</v>
      </c>
      <c r="N19" s="632">
        <v>2.3161120261619916</v>
      </c>
      <c r="O19" s="634">
        <v>38.577266913769279</v>
      </c>
      <c r="P19" s="633">
        <v>12.53059669106981</v>
      </c>
      <c r="Q19" s="716">
        <v>1031.1908611257813</v>
      </c>
      <c r="R19" s="631">
        <v>1960.4137378204471</v>
      </c>
      <c r="S19" s="717">
        <v>145.20662033185332</v>
      </c>
      <c r="T19" s="715">
        <v>160.68493349999997</v>
      </c>
      <c r="U19" s="718">
        <v>3646.7339097658332</v>
      </c>
      <c r="V19" s="295">
        <v>1</v>
      </c>
      <c r="W19" s="1184"/>
    </row>
    <row r="20" spans="1:23" ht="14.45" customHeight="1" x14ac:dyDescent="0.2">
      <c r="A20" s="285" t="s">
        <v>522</v>
      </c>
      <c r="B20" s="307"/>
      <c r="C20" s="308"/>
      <c r="D20" s="308"/>
      <c r="E20" s="309"/>
      <c r="F20" s="308"/>
      <c r="G20" s="308"/>
      <c r="H20" s="308"/>
      <c r="I20" s="309"/>
      <c r="J20" s="310"/>
      <c r="K20" s="311"/>
      <c r="L20" s="312"/>
      <c r="M20" s="308"/>
      <c r="N20" s="308"/>
      <c r="O20" s="312"/>
      <c r="P20" s="309"/>
      <c r="Q20" s="309"/>
      <c r="R20" s="308"/>
      <c r="S20" s="311"/>
      <c r="T20" s="719"/>
      <c r="U20" s="308"/>
      <c r="V20" s="313"/>
      <c r="W20" s="1184"/>
    </row>
    <row r="21" spans="1:23" ht="14.45" customHeight="1" x14ac:dyDescent="0.2">
      <c r="A21" s="284" t="s">
        <v>327</v>
      </c>
      <c r="B21" s="630">
        <v>2</v>
      </c>
      <c r="C21" s="632"/>
      <c r="D21" s="632"/>
      <c r="E21" s="633"/>
      <c r="F21" s="632"/>
      <c r="G21" s="632"/>
      <c r="H21" s="632"/>
      <c r="I21" s="633"/>
      <c r="J21" s="631"/>
      <c r="K21" s="717">
        <v>78.678864251944589</v>
      </c>
      <c r="L21" s="634"/>
      <c r="M21" s="629"/>
      <c r="N21" s="629"/>
      <c r="O21" s="634"/>
      <c r="P21" s="633"/>
      <c r="Q21" s="633"/>
      <c r="R21" s="632">
        <v>71.562510678726994</v>
      </c>
      <c r="S21" s="717"/>
      <c r="T21" s="715"/>
      <c r="U21" s="718">
        <v>150.24137493067158</v>
      </c>
      <c r="V21" s="635">
        <v>2</v>
      </c>
      <c r="W21" s="1184"/>
    </row>
    <row r="22" spans="1:23" ht="14.45" customHeight="1" x14ac:dyDescent="0.2">
      <c r="A22" s="284" t="s">
        <v>328</v>
      </c>
      <c r="B22" s="636">
        <v>3</v>
      </c>
      <c r="C22" s="315"/>
      <c r="D22" s="315"/>
      <c r="E22" s="316"/>
      <c r="F22" s="315"/>
      <c r="G22" s="315"/>
      <c r="H22" s="315"/>
      <c r="I22" s="316"/>
      <c r="J22" s="720">
        <v>1145.1060954834813</v>
      </c>
      <c r="K22" s="637">
        <v>2115.8994564897962</v>
      </c>
      <c r="L22" s="314"/>
      <c r="M22" s="315"/>
      <c r="N22" s="315"/>
      <c r="O22" s="314"/>
      <c r="P22" s="316">
        <v>11.484656546896032</v>
      </c>
      <c r="Q22" s="316">
        <v>5.2440247978282333</v>
      </c>
      <c r="R22" s="315">
        <v>18.91946554819485</v>
      </c>
      <c r="S22" s="637"/>
      <c r="T22" s="721"/>
      <c r="U22" s="722">
        <v>3296.6536988661969</v>
      </c>
      <c r="V22" s="638">
        <v>3</v>
      </c>
      <c r="W22" s="1184"/>
    </row>
    <row r="23" spans="1:23" ht="14.45" customHeight="1" x14ac:dyDescent="0.2">
      <c r="A23" s="284" t="s">
        <v>329</v>
      </c>
      <c r="B23" s="639">
        <v>4</v>
      </c>
      <c r="C23" s="640"/>
      <c r="D23" s="640"/>
      <c r="E23" s="281"/>
      <c r="F23" s="640"/>
      <c r="G23" s="640"/>
      <c r="H23" s="640"/>
      <c r="I23" s="281"/>
      <c r="J23" s="723">
        <v>0.42038803751338605</v>
      </c>
      <c r="K23" s="288"/>
      <c r="L23" s="641">
        <v>15.747689904000001</v>
      </c>
      <c r="M23" s="640"/>
      <c r="N23" s="640"/>
      <c r="O23" s="641"/>
      <c r="P23" s="281"/>
      <c r="Q23" s="281"/>
      <c r="R23" s="640"/>
      <c r="S23" s="288"/>
      <c r="T23" s="724"/>
      <c r="U23" s="725">
        <v>16.168077941513388</v>
      </c>
      <c r="V23" s="642">
        <v>4</v>
      </c>
      <c r="W23" s="1184"/>
    </row>
    <row r="24" spans="1:23" ht="14.45" customHeight="1" x14ac:dyDescent="0.2">
      <c r="A24" s="284" t="s">
        <v>330</v>
      </c>
      <c r="B24" s="636">
        <v>5</v>
      </c>
      <c r="C24" s="315"/>
      <c r="D24" s="315"/>
      <c r="E24" s="316"/>
      <c r="F24" s="315"/>
      <c r="G24" s="315"/>
      <c r="H24" s="315"/>
      <c r="I24" s="316"/>
      <c r="J24" s="310"/>
      <c r="K24" s="637"/>
      <c r="L24" s="312"/>
      <c r="M24" s="315"/>
      <c r="N24" s="315"/>
      <c r="O24" s="314"/>
      <c r="P24" s="316"/>
      <c r="Q24" s="316"/>
      <c r="R24" s="315"/>
      <c r="S24" s="637"/>
      <c r="T24" s="721"/>
      <c r="U24" s="643"/>
      <c r="V24" s="638">
        <v>5</v>
      </c>
      <c r="W24" s="1184"/>
    </row>
    <row r="25" spans="1:23" ht="14.45" customHeight="1" x14ac:dyDescent="0.2">
      <c r="A25" s="286" t="s">
        <v>331</v>
      </c>
      <c r="B25" s="644">
        <v>6</v>
      </c>
      <c r="C25" s="645"/>
      <c r="D25" s="645"/>
      <c r="E25" s="282"/>
      <c r="F25" s="645"/>
      <c r="G25" s="645"/>
      <c r="H25" s="645"/>
      <c r="I25" s="282"/>
      <c r="J25" s="726">
        <v>1145.5264835209948</v>
      </c>
      <c r="K25" s="727">
        <v>309.09553813263955</v>
      </c>
      <c r="L25" s="728">
        <v>15.747689904000001</v>
      </c>
      <c r="M25" s="645"/>
      <c r="N25" s="645"/>
      <c r="O25" s="646"/>
      <c r="P25" s="282">
        <v>6.3558385799754102</v>
      </c>
      <c r="Q25" s="282">
        <v>1824.7558278882834</v>
      </c>
      <c r="R25" s="645">
        <v>90.481976226921844</v>
      </c>
      <c r="S25" s="729"/>
      <c r="T25" s="730"/>
      <c r="U25" s="731">
        <v>3463.0631517383813</v>
      </c>
      <c r="V25" s="647">
        <v>6</v>
      </c>
      <c r="W25" s="1184"/>
    </row>
    <row r="26" spans="1:23" ht="14.45" customHeight="1" x14ac:dyDescent="0.2">
      <c r="A26" s="285" t="s">
        <v>417</v>
      </c>
      <c r="B26" s="636">
        <v>7</v>
      </c>
      <c r="C26" s="297"/>
      <c r="D26" s="301"/>
      <c r="E26" s="298"/>
      <c r="F26" s="297"/>
      <c r="G26" s="297">
        <v>61.977172746371082</v>
      </c>
      <c r="H26" s="317">
        <v>0.31200514862246559</v>
      </c>
      <c r="I26" s="299"/>
      <c r="J26" s="300">
        <v>30.13437093377582</v>
      </c>
      <c r="K26" s="301">
        <v>309.09553813263955</v>
      </c>
      <c r="L26" s="302"/>
      <c r="M26" s="297">
        <v>829.24447299210897</v>
      </c>
      <c r="N26" s="297"/>
      <c r="O26" s="317">
        <v>5.7125630804093136E-2</v>
      </c>
      <c r="P26" s="299">
        <v>122.19276225408495</v>
      </c>
      <c r="Q26" s="299">
        <v>1875.0361098842259</v>
      </c>
      <c r="R26" s="297">
        <v>2127.9519424844316</v>
      </c>
      <c r="S26" s="301">
        <v>506.82601251679085</v>
      </c>
      <c r="T26" s="298"/>
      <c r="U26" s="732">
        <v>5812.5472307279124</v>
      </c>
      <c r="V26" s="306">
        <v>7</v>
      </c>
      <c r="W26" s="1184"/>
    </row>
    <row r="27" spans="1:23" s="178" customFormat="1" ht="14.45" customHeight="1" x14ac:dyDescent="0.15">
      <c r="A27" s="287" t="s">
        <v>378</v>
      </c>
      <c r="B27" s="648">
        <v>8</v>
      </c>
      <c r="C27" s="649">
        <v>2.8328964498455428E-2</v>
      </c>
      <c r="D27" s="649"/>
      <c r="E27" s="649">
        <v>46.107891592031699</v>
      </c>
      <c r="F27" s="879"/>
      <c r="G27" s="649">
        <v>61.977172746371082</v>
      </c>
      <c r="H27" s="649">
        <v>174.85141245024565</v>
      </c>
      <c r="I27" s="650"/>
      <c r="J27" s="649">
        <v>1175.6608544547707</v>
      </c>
      <c r="K27" s="649">
        <v>2505.7845672180856</v>
      </c>
      <c r="L27" s="1055">
        <v>15.747689904000001</v>
      </c>
      <c r="M27" s="733">
        <v>916.64210759210891</v>
      </c>
      <c r="N27" s="649">
        <v>0.25364225397604206</v>
      </c>
      <c r="O27" s="649">
        <v>26.326672871651102</v>
      </c>
      <c r="P27" s="650">
        <v>146.20801549205081</v>
      </c>
      <c r="Q27" s="650">
        <v>2861.1907138118931</v>
      </c>
      <c r="R27" s="734">
        <v>4178.8476565318006</v>
      </c>
      <c r="S27" s="733">
        <v>652.0326328486442</v>
      </c>
      <c r="T27" s="650">
        <v>160.68493349999997</v>
      </c>
      <c r="U27" s="734">
        <v>12922.344292232126</v>
      </c>
      <c r="V27" s="647">
        <v>8</v>
      </c>
      <c r="W27" s="1184"/>
    </row>
    <row r="28" spans="1:23" ht="14.45" customHeight="1" x14ac:dyDescent="0.2">
      <c r="A28" s="872" t="s">
        <v>333</v>
      </c>
      <c r="B28" s="327"/>
      <c r="C28" s="652">
        <v>0</v>
      </c>
      <c r="D28" s="247" t="s">
        <v>521</v>
      </c>
      <c r="E28" s="651"/>
      <c r="F28" s="246"/>
      <c r="G28" s="247"/>
      <c r="H28" s="327"/>
      <c r="I28" s="248"/>
      <c r="J28" s="289"/>
      <c r="K28" s="249"/>
      <c r="L28" s="328"/>
      <c r="M28" s="249"/>
      <c r="N28" s="328"/>
      <c r="O28" s="328"/>
      <c r="P28" s="328"/>
      <c r="Q28" s="328"/>
      <c r="R28" s="328"/>
      <c r="S28" s="327"/>
      <c r="T28" s="652" t="s">
        <v>334</v>
      </c>
      <c r="U28" s="873">
        <v>46085</v>
      </c>
      <c r="V28" s="250"/>
      <c r="W28" s="1184"/>
    </row>
    <row r="29" spans="1:23" ht="14.45" customHeight="1" x14ac:dyDescent="0.2">
      <c r="A29" s="256"/>
      <c r="B29" s="329"/>
      <c r="C29" s="324"/>
      <c r="D29" s="653" t="s">
        <v>520</v>
      </c>
      <c r="E29" s="251"/>
      <c r="F29" s="330"/>
      <c r="G29" s="252"/>
      <c r="H29" s="329"/>
      <c r="I29" s="331"/>
      <c r="J29" s="253"/>
      <c r="K29" s="329"/>
      <c r="L29" s="332"/>
      <c r="M29" s="254"/>
      <c r="N29" s="332"/>
      <c r="O29" s="332"/>
      <c r="P29" s="332"/>
      <c r="Q29" s="332"/>
      <c r="R29" s="332"/>
      <c r="S29" s="255"/>
      <c r="T29" s="290"/>
      <c r="U29" s="465"/>
      <c r="V29" s="244"/>
      <c r="W29" s="1184"/>
    </row>
    <row r="30" spans="1:23" x14ac:dyDescent="0.2">
      <c r="C30" s="333"/>
      <c r="J30" s="1052"/>
    </row>
    <row r="32" spans="1:23" x14ac:dyDescent="0.2">
      <c r="C32" s="261"/>
      <c r="D32" s="261"/>
      <c r="E32" s="261"/>
      <c r="F32" s="261"/>
      <c r="G32" s="261"/>
      <c r="H32" s="261"/>
      <c r="I32" s="261"/>
      <c r="J32" s="261"/>
      <c r="K32" s="261"/>
      <c r="L32" s="261"/>
      <c r="M32" s="261"/>
      <c r="N32" s="261"/>
      <c r="O32" s="261"/>
      <c r="P32" s="261"/>
      <c r="Q32" s="261"/>
      <c r="R32" s="261"/>
      <c r="S32" s="261"/>
      <c r="T32" s="261"/>
      <c r="U32" s="261"/>
    </row>
    <row r="33" spans="8:13" x14ac:dyDescent="0.2">
      <c r="H33" s="261"/>
      <c r="I33" s="261"/>
      <c r="J33" s="261"/>
      <c r="K33" s="261"/>
      <c r="L33" s="261"/>
      <c r="M33" s="261"/>
    </row>
    <row r="34" spans="8:13" x14ac:dyDescent="0.2">
      <c r="H34" s="261"/>
      <c r="I34" s="261"/>
      <c r="J34" s="261"/>
      <c r="K34" s="261"/>
      <c r="L34" s="261"/>
      <c r="M34" s="261"/>
    </row>
    <row r="35" spans="8:13" x14ac:dyDescent="0.2">
      <c r="H35" s="261"/>
      <c r="I35" s="261"/>
      <c r="J35" s="261"/>
      <c r="K35" s="261"/>
      <c r="L35" s="261"/>
      <c r="M35" s="261"/>
    </row>
    <row r="36" spans="8:13" x14ac:dyDescent="0.2">
      <c r="H36" s="261"/>
      <c r="I36" s="261"/>
      <c r="J36" s="261"/>
      <c r="K36" s="261"/>
      <c r="L36" s="261"/>
      <c r="M36" s="261"/>
    </row>
    <row r="45" spans="8:13" ht="15.6" customHeight="1" x14ac:dyDescent="0.2"/>
    <row r="53" spans="1:1" x14ac:dyDescent="0.2">
      <c r="A53" s="334"/>
    </row>
    <row r="77" spans="1:1" x14ac:dyDescent="0.2">
      <c r="A77" s="334"/>
    </row>
    <row r="81" spans="1:1" x14ac:dyDescent="0.2">
      <c r="A81" s="334"/>
    </row>
  </sheetData>
  <mergeCells count="11">
    <mergeCell ref="W10:W29"/>
    <mergeCell ref="B10:B17"/>
    <mergeCell ref="A6:V6"/>
    <mergeCell ref="C10:E10"/>
    <mergeCell ref="F10:I10"/>
    <mergeCell ref="J10:P10"/>
    <mergeCell ref="R10:T10"/>
    <mergeCell ref="C17:U17"/>
    <mergeCell ref="R11:T11"/>
    <mergeCell ref="M11:N11"/>
    <mergeCell ref="V10:V17"/>
  </mergeCells>
  <phoneticPr fontId="13" type="noConversion"/>
  <printOptions horizontalCentered="1" verticalCentered="1"/>
  <pageMargins left="0.39370078740157483" right="0" top="0.98425196850393704" bottom="0.59055118110236227" header="0.51181102362204722" footer="0.51181102362204722"/>
  <pageSetup paperSize="9" scale="89"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8"/>
  <sheetViews>
    <sheetView topLeftCell="A10" zoomScaleNormal="100" zoomScaleSheetLayoutView="100" workbookViewId="0"/>
  </sheetViews>
  <sheetFormatPr baseColWidth="10" defaultColWidth="10.42578125" defaultRowHeight="11.25" customHeight="1" zeroHeight="1" x14ac:dyDescent="0.2"/>
  <cols>
    <col min="1" max="1" width="38.5703125" style="166" bestFit="1" customWidth="1"/>
    <col min="2" max="2" width="24.5703125" style="167" customWidth="1"/>
    <col min="3" max="16384" width="10.42578125" style="166"/>
  </cols>
  <sheetData>
    <row r="1" spans="1:3" s="760" customFormat="1" x14ac:dyDescent="0.2">
      <c r="A1" s="63"/>
    </row>
    <row r="2" spans="1:3" s="760" customFormat="1" ht="11.25" customHeight="1" x14ac:dyDescent="0.2">
      <c r="A2" s="63"/>
    </row>
    <row r="3" spans="1:3" s="702" customFormat="1" ht="14.25" x14ac:dyDescent="0.25">
      <c r="A3" s="1067" t="s">
        <v>692</v>
      </c>
      <c r="B3" s="1067"/>
      <c r="C3" s="754"/>
    </row>
    <row r="4" spans="1:3" s="760" customFormat="1" ht="12.75" x14ac:dyDescent="0.2">
      <c r="A4" s="151"/>
      <c r="B4" s="36"/>
    </row>
    <row r="5" spans="1:3" s="760" customFormat="1" x14ac:dyDescent="0.2">
      <c r="A5" s="35"/>
      <c r="B5" s="36"/>
    </row>
    <row r="6" spans="1:3" ht="30" customHeight="1" x14ac:dyDescent="0.2">
      <c r="A6" s="877" t="s">
        <v>126</v>
      </c>
      <c r="B6" s="771" t="s">
        <v>127</v>
      </c>
    </row>
    <row r="7" spans="1:3" ht="26.1" customHeight="1" x14ac:dyDescent="0.2">
      <c r="A7" s="168"/>
      <c r="B7" s="169" t="s">
        <v>128</v>
      </c>
    </row>
    <row r="8" spans="1:3" ht="15.95" customHeight="1" x14ac:dyDescent="0.2">
      <c r="A8" s="170" t="s">
        <v>141</v>
      </c>
      <c r="B8" s="818">
        <v>94.386021250183902</v>
      </c>
    </row>
    <row r="9" spans="1:3" ht="15.95" customHeight="1" x14ac:dyDescent="0.2">
      <c r="A9" s="170" t="s">
        <v>142</v>
      </c>
      <c r="B9" s="819">
        <v>94.386021250183902</v>
      </c>
    </row>
    <row r="10" spans="1:3" ht="15.95" customHeight="1" x14ac:dyDescent="0.2">
      <c r="A10" s="170" t="s">
        <v>143</v>
      </c>
      <c r="B10" s="819">
        <v>94.386021250183902</v>
      </c>
    </row>
    <row r="11" spans="1:3" ht="15.95" customHeight="1" x14ac:dyDescent="0.2">
      <c r="A11" s="170" t="s">
        <v>343</v>
      </c>
      <c r="B11" s="819">
        <v>109.568127028359</v>
      </c>
    </row>
    <row r="12" spans="1:3" ht="15.95" customHeight="1" x14ac:dyDescent="0.2">
      <c r="A12" s="170" t="s">
        <v>342</v>
      </c>
      <c r="B12" s="820">
        <v>95.913062163191199</v>
      </c>
    </row>
    <row r="13" spans="1:3" ht="15" customHeight="1" x14ac:dyDescent="0.2">
      <c r="A13" s="171" t="s">
        <v>144</v>
      </c>
      <c r="B13" s="819">
        <v>109.40567745446</v>
      </c>
    </row>
    <row r="14" spans="1:3" ht="15.95" customHeight="1" x14ac:dyDescent="0.2">
      <c r="A14" s="170" t="s">
        <v>145</v>
      </c>
      <c r="B14" s="819">
        <v>103.612323403964</v>
      </c>
    </row>
    <row r="15" spans="1:3" ht="15.95" customHeight="1" x14ac:dyDescent="0.2">
      <c r="A15" s="170" t="s">
        <v>146</v>
      </c>
      <c r="B15" s="819">
        <v>103.612323403964</v>
      </c>
    </row>
    <row r="16" spans="1:3" ht="15.95" customHeight="1" x14ac:dyDescent="0.2">
      <c r="A16" s="170" t="s">
        <v>147</v>
      </c>
      <c r="B16" s="819">
        <v>103.612323403964</v>
      </c>
    </row>
    <row r="17" spans="1:2" ht="15.95" customHeight="1" x14ac:dyDescent="0.2">
      <c r="A17" s="170" t="s">
        <v>148</v>
      </c>
      <c r="B17" s="821"/>
    </row>
    <row r="18" spans="1:2" ht="15.95" customHeight="1" x14ac:dyDescent="0.2">
      <c r="A18" s="170" t="s">
        <v>371</v>
      </c>
      <c r="B18" s="819">
        <v>100.979381443299</v>
      </c>
    </row>
    <row r="19" spans="1:2" ht="12.6" customHeight="1" x14ac:dyDescent="0.2">
      <c r="A19" s="170" t="s">
        <v>149</v>
      </c>
      <c r="B19" s="819">
        <v>100.979381443299</v>
      </c>
    </row>
    <row r="20" spans="1:2" ht="15.95" customHeight="1" x14ac:dyDescent="0.2">
      <c r="A20" s="170" t="s">
        <v>150</v>
      </c>
      <c r="B20" s="819"/>
    </row>
    <row r="21" spans="1:2" ht="15.95" customHeight="1" x14ac:dyDescent="0.2">
      <c r="A21" s="170" t="s">
        <v>371</v>
      </c>
      <c r="B21" s="819">
        <v>109.57757475129399</v>
      </c>
    </row>
    <row r="22" spans="1:2" ht="15.95" customHeight="1" x14ac:dyDescent="0.2">
      <c r="A22" s="170" t="s">
        <v>146</v>
      </c>
      <c r="B22" s="819">
        <v>109.57757475129392</v>
      </c>
    </row>
    <row r="23" spans="1:2" ht="15.95" customHeight="1" x14ac:dyDescent="0.2">
      <c r="A23" s="170" t="s">
        <v>151</v>
      </c>
      <c r="B23" s="819">
        <v>109.57757475129392</v>
      </c>
    </row>
    <row r="24" spans="1:2" ht="15.95" customHeight="1" x14ac:dyDescent="0.2">
      <c r="A24" s="170" t="s">
        <v>152</v>
      </c>
      <c r="B24" s="819">
        <v>97.410293493568005</v>
      </c>
    </row>
    <row r="25" spans="1:2" ht="15.95" customHeight="1" x14ac:dyDescent="0.2">
      <c r="A25" s="172" t="s">
        <v>153</v>
      </c>
      <c r="B25" s="820">
        <v>93.71</v>
      </c>
    </row>
    <row r="26" spans="1:2" ht="15.95" customHeight="1" x14ac:dyDescent="0.2">
      <c r="A26" s="170" t="s">
        <v>154</v>
      </c>
      <c r="B26" s="818">
        <v>73.3</v>
      </c>
    </row>
    <row r="27" spans="1:2" ht="15.95" customHeight="1" x14ac:dyDescent="0.2">
      <c r="A27" s="170" t="s">
        <v>155</v>
      </c>
      <c r="B27" s="819">
        <v>72.782169001809606</v>
      </c>
    </row>
    <row r="28" spans="1:2" ht="15.95" customHeight="1" x14ac:dyDescent="0.2">
      <c r="A28" s="170" t="s">
        <v>156</v>
      </c>
      <c r="B28" s="819">
        <v>73.3</v>
      </c>
    </row>
    <row r="29" spans="1:2" ht="15.95" customHeight="1" x14ac:dyDescent="0.2">
      <c r="A29" s="170" t="s">
        <v>157</v>
      </c>
      <c r="B29" s="819">
        <v>71.1987407005238</v>
      </c>
    </row>
    <row r="30" spans="1:2" ht="15.95" customHeight="1" x14ac:dyDescent="0.2">
      <c r="A30" s="170" t="s">
        <v>158</v>
      </c>
      <c r="B30" s="819">
        <v>74.026530486580498</v>
      </c>
    </row>
    <row r="31" spans="1:2" ht="15.95" customHeight="1" x14ac:dyDescent="0.2">
      <c r="A31" s="170" t="s">
        <v>347</v>
      </c>
      <c r="B31" s="819">
        <v>74.02</v>
      </c>
    </row>
    <row r="32" spans="1:2" ht="15.95" customHeight="1" x14ac:dyDescent="0.2">
      <c r="A32" s="170" t="s">
        <v>348</v>
      </c>
      <c r="B32" s="819">
        <v>80.572229650299306</v>
      </c>
    </row>
    <row r="33" spans="1:256" ht="15.95" customHeight="1" x14ac:dyDescent="0.2">
      <c r="A33" s="170" t="s">
        <v>159</v>
      </c>
      <c r="B33" s="819">
        <v>99.315458970392697</v>
      </c>
    </row>
    <row r="34" spans="1:256" ht="15.95" customHeight="1" x14ac:dyDescent="0.2">
      <c r="A34" s="170" t="s">
        <v>350</v>
      </c>
      <c r="B34" s="819">
        <v>66.333497567904203</v>
      </c>
    </row>
    <row r="35" spans="1:256" ht="15.95" customHeight="1" x14ac:dyDescent="0.2">
      <c r="A35" s="172" t="s">
        <v>349</v>
      </c>
      <c r="B35" s="820">
        <v>81.943003726688005</v>
      </c>
    </row>
    <row r="36" spans="1:256" ht="15.95" customHeight="1" x14ac:dyDescent="0.2">
      <c r="A36" s="170" t="s">
        <v>160</v>
      </c>
      <c r="B36" s="819">
        <v>40.7694777539961</v>
      </c>
    </row>
    <row r="37" spans="1:256" ht="15.95" customHeight="1" x14ac:dyDescent="0.2">
      <c r="A37" s="170" t="s">
        <v>353</v>
      </c>
      <c r="B37" s="819">
        <v>56.351922720969498</v>
      </c>
    </row>
    <row r="38" spans="1:256" ht="15.95" customHeight="1" x14ac:dyDescent="0.2">
      <c r="A38" s="170" t="s">
        <v>161</v>
      </c>
      <c r="B38" s="819">
        <v>68.099999999999994</v>
      </c>
    </row>
    <row r="39" spans="1:256" s="173" customFormat="1" ht="15.95" customHeight="1" x14ac:dyDescent="0.2">
      <c r="A39" s="172" t="s">
        <v>162</v>
      </c>
      <c r="B39" s="822">
        <v>57.601415974423219</v>
      </c>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c r="BJ39" s="174"/>
      <c r="BK39" s="174"/>
      <c r="BL39" s="174"/>
      <c r="BM39" s="174"/>
      <c r="BN39" s="174"/>
      <c r="BO39" s="174"/>
      <c r="BP39" s="174"/>
      <c r="BQ39" s="174"/>
      <c r="BR39" s="174"/>
      <c r="BS39" s="174"/>
      <c r="BT39" s="174"/>
      <c r="BU39" s="174"/>
      <c r="BV39" s="174"/>
      <c r="BW39" s="174"/>
      <c r="BX39" s="174"/>
      <c r="BY39" s="174"/>
      <c r="BZ39" s="174"/>
      <c r="CA39" s="174"/>
      <c r="CB39" s="174"/>
      <c r="CC39" s="174"/>
      <c r="CD39" s="174"/>
      <c r="CE39" s="174"/>
      <c r="CF39" s="174"/>
      <c r="CG39" s="174"/>
      <c r="CH39" s="174"/>
      <c r="CI39" s="174"/>
      <c r="CJ39" s="174"/>
      <c r="CK39" s="174"/>
      <c r="CL39" s="174"/>
      <c r="CM39" s="174"/>
      <c r="CN39" s="174"/>
      <c r="CO39" s="174"/>
      <c r="CP39" s="174"/>
      <c r="CQ39" s="174"/>
      <c r="CR39" s="174"/>
      <c r="CS39" s="174"/>
      <c r="CT39" s="174"/>
      <c r="CU39" s="174"/>
      <c r="CV39" s="174"/>
      <c r="CW39" s="174"/>
      <c r="CX39" s="174"/>
      <c r="CY39" s="174"/>
      <c r="CZ39" s="174"/>
      <c r="DA39" s="174"/>
      <c r="DB39" s="174"/>
      <c r="DC39" s="174"/>
      <c r="DD39" s="174"/>
      <c r="DE39" s="174"/>
      <c r="DF39" s="174"/>
      <c r="DG39" s="174"/>
      <c r="DH39" s="174"/>
      <c r="DI39" s="174"/>
      <c r="DJ39" s="174"/>
      <c r="DK39" s="174"/>
      <c r="DL39" s="174"/>
      <c r="DM39" s="174"/>
      <c r="DN39" s="174"/>
      <c r="DO39" s="174"/>
      <c r="DP39" s="174"/>
      <c r="DQ39" s="174"/>
      <c r="DR39" s="174"/>
      <c r="DS39" s="174"/>
      <c r="DT39" s="174"/>
      <c r="DU39" s="174"/>
      <c r="DV39" s="174"/>
      <c r="DW39" s="174"/>
      <c r="DX39" s="174"/>
      <c r="DY39" s="174"/>
      <c r="DZ39" s="174"/>
      <c r="EA39" s="174"/>
      <c r="EB39" s="174"/>
      <c r="EC39" s="174"/>
      <c r="ED39" s="174"/>
      <c r="EE39" s="174"/>
      <c r="EF39" s="174"/>
      <c r="EG39" s="174"/>
      <c r="EH39" s="174"/>
      <c r="EI39" s="174"/>
      <c r="EJ39" s="174"/>
      <c r="EK39" s="174"/>
      <c r="EL39" s="174"/>
      <c r="EM39" s="174"/>
      <c r="EN39" s="174"/>
      <c r="EO39" s="174"/>
      <c r="EP39" s="174"/>
      <c r="EQ39" s="174"/>
      <c r="ER39" s="174"/>
      <c r="ES39" s="174"/>
      <c r="ET39" s="174"/>
      <c r="EU39" s="174"/>
      <c r="EV39" s="174"/>
      <c r="EW39" s="174"/>
      <c r="EX39" s="174"/>
      <c r="EY39" s="174"/>
      <c r="EZ39" s="174"/>
      <c r="FA39" s="174"/>
      <c r="FB39" s="174"/>
      <c r="FC39" s="174"/>
      <c r="FD39" s="174"/>
      <c r="FE39" s="174"/>
      <c r="FF39" s="174"/>
      <c r="FG39" s="174"/>
      <c r="FH39" s="174"/>
      <c r="FI39" s="174"/>
      <c r="FJ39" s="174"/>
      <c r="FK39" s="174"/>
      <c r="FL39" s="174"/>
      <c r="FM39" s="174"/>
      <c r="FN39" s="174"/>
      <c r="FO39" s="174"/>
      <c r="FP39" s="174"/>
      <c r="FQ39" s="174"/>
      <c r="FR39" s="174"/>
      <c r="FS39" s="174"/>
      <c r="FT39" s="174"/>
      <c r="FU39" s="174"/>
      <c r="FV39" s="174"/>
      <c r="FW39" s="174"/>
      <c r="FX39" s="174"/>
      <c r="FY39" s="174"/>
      <c r="FZ39" s="174"/>
      <c r="GA39" s="174"/>
      <c r="GB39" s="174"/>
      <c r="GC39" s="174"/>
      <c r="GD39" s="174"/>
      <c r="GE39" s="174"/>
      <c r="GF39" s="174"/>
      <c r="GG39" s="174"/>
      <c r="GH39" s="174"/>
      <c r="GI39" s="174"/>
      <c r="GJ39" s="174"/>
      <c r="GK39" s="174"/>
      <c r="GL39" s="174"/>
      <c r="GM39" s="174"/>
      <c r="GN39" s="174"/>
      <c r="GO39" s="174"/>
      <c r="GP39" s="174"/>
      <c r="GQ39" s="174"/>
      <c r="GR39" s="174"/>
      <c r="GS39" s="174"/>
      <c r="GT39" s="174"/>
      <c r="GU39" s="174"/>
      <c r="GV39" s="174"/>
      <c r="GW39" s="174"/>
      <c r="GX39" s="174"/>
      <c r="GY39" s="174"/>
      <c r="GZ39" s="174"/>
      <c r="HA39" s="174"/>
      <c r="HB39" s="174"/>
      <c r="HC39" s="174"/>
      <c r="HD39" s="174"/>
      <c r="HE39" s="174"/>
      <c r="HF39" s="174"/>
      <c r="HG39" s="174"/>
      <c r="HH39" s="174"/>
      <c r="HI39" s="174"/>
      <c r="HJ39" s="174"/>
      <c r="HK39" s="174"/>
      <c r="HL39" s="174"/>
      <c r="HM39" s="174"/>
      <c r="HN39" s="174"/>
      <c r="HO39" s="174"/>
      <c r="HP39" s="174"/>
      <c r="HQ39" s="174"/>
      <c r="HR39" s="174"/>
      <c r="HS39" s="174"/>
      <c r="HT39" s="174"/>
      <c r="HU39" s="174"/>
      <c r="HV39" s="174"/>
      <c r="HW39" s="174"/>
      <c r="HX39" s="174"/>
      <c r="HY39" s="174"/>
      <c r="HZ39" s="174"/>
      <c r="IA39" s="174"/>
      <c r="IB39" s="174"/>
      <c r="IC39" s="174"/>
      <c r="ID39" s="174"/>
      <c r="IE39" s="174"/>
      <c r="IF39" s="174"/>
      <c r="IG39" s="174"/>
      <c r="IH39" s="174"/>
      <c r="II39" s="174"/>
      <c r="IJ39" s="174"/>
      <c r="IK39" s="174"/>
      <c r="IL39" s="174"/>
      <c r="IM39" s="174"/>
      <c r="IN39" s="174"/>
      <c r="IO39" s="174"/>
      <c r="IP39" s="174"/>
      <c r="IQ39" s="174"/>
      <c r="IR39" s="174"/>
      <c r="IS39" s="174"/>
      <c r="IT39" s="174"/>
      <c r="IU39" s="174"/>
      <c r="IV39" s="174"/>
    </row>
    <row r="40" spans="1:256" s="174" customFormat="1" ht="15.95" customHeight="1" x14ac:dyDescent="0.2">
      <c r="A40" s="170" t="s">
        <v>480</v>
      </c>
      <c r="B40" s="823">
        <v>71.099999999999994</v>
      </c>
      <c r="C40" s="166"/>
    </row>
    <row r="41" spans="1:256" s="174" customFormat="1" ht="15.95" customHeight="1" x14ac:dyDescent="0.2">
      <c r="A41" s="170" t="s">
        <v>538</v>
      </c>
      <c r="B41" s="824">
        <v>107.67181635942475</v>
      </c>
      <c r="C41" s="166"/>
    </row>
    <row r="42" spans="1:256" s="174" customFormat="1" ht="11.45" customHeight="1" x14ac:dyDescent="0.2">
      <c r="A42" s="509"/>
      <c r="B42" s="510"/>
      <c r="C42" s="166"/>
    </row>
    <row r="43" spans="1:256" ht="11.25" customHeight="1" x14ac:dyDescent="0.2"/>
    <row r="44" spans="1:256" ht="15.6" customHeight="1" x14ac:dyDescent="0.2">
      <c r="A44" s="511"/>
    </row>
    <row r="45" spans="1:256" ht="11.25" customHeight="1" x14ac:dyDescent="0.2"/>
    <row r="46" spans="1:256" ht="11.25" customHeight="1" x14ac:dyDescent="0.2"/>
    <row r="47" spans="1:256" ht="11.25" customHeight="1" x14ac:dyDescent="0.2"/>
    <row r="48" spans="1:256"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878"/>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spans="1:1" ht="11.25" customHeight="1" x14ac:dyDescent="0.2"/>
    <row r="82" spans="1:1" ht="11.25" customHeight="1" x14ac:dyDescent="0.2"/>
    <row r="83" spans="1:1" ht="11.25" customHeight="1" x14ac:dyDescent="0.2"/>
    <row r="84" spans="1:1" ht="11.25" customHeight="1" x14ac:dyDescent="0.2"/>
    <row r="85" spans="1:1" ht="11.25" customHeight="1" x14ac:dyDescent="0.2">
      <c r="A85" s="878"/>
    </row>
    <row r="86" spans="1:1" ht="11.25" customHeight="1" x14ac:dyDescent="0.2"/>
    <row r="87" spans="1:1" ht="11.25" customHeight="1" x14ac:dyDescent="0.2"/>
    <row r="88" spans="1:1" ht="11.25" customHeight="1" x14ac:dyDescent="0.2"/>
    <row r="89" spans="1:1" ht="11.25" customHeight="1" x14ac:dyDescent="0.2">
      <c r="A89" s="878"/>
    </row>
    <row r="90" spans="1:1" ht="11.25" customHeight="1" x14ac:dyDescent="0.2"/>
    <row r="91" spans="1:1" ht="11.25" customHeight="1" x14ac:dyDescent="0.2"/>
    <row r="92" spans="1:1" ht="11.25" customHeight="1" x14ac:dyDescent="0.2"/>
    <row r="93" spans="1:1" ht="11.25" customHeight="1" x14ac:dyDescent="0.2"/>
    <row r="94" spans="1:1" ht="11.25" customHeight="1" x14ac:dyDescent="0.2"/>
    <row r="95" spans="1:1" ht="11.25" customHeight="1" x14ac:dyDescent="0.2"/>
    <row r="96" spans="1:1"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sheetData>
  <mergeCells count="1">
    <mergeCell ref="A3:B3"/>
  </mergeCells>
  <printOptions horizontalCentered="1"/>
  <pageMargins left="0.98425196850393704" right="0.78740157480314965" top="0.98425196850393704" bottom="0.98425196850393704" header="0.51181102362204722" footer="0.51181102362204722"/>
  <pageSetup paperSize="9" orientation="portrait" r:id="rId1"/>
  <headerFooter alignWithMargins="0">
    <oddHeader>&amp;C&amp;9- 32 -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E1"/>
  <sheetViews>
    <sheetView topLeftCell="A22" zoomScaleNormal="100" zoomScaleSheetLayoutView="100" workbookViewId="0"/>
  </sheetViews>
  <sheetFormatPr baseColWidth="10" defaultRowHeight="12.75" x14ac:dyDescent="0.2"/>
  <sheetData>
    <row r="1" spans="4:5" x14ac:dyDescent="0.2">
      <c r="D1" s="833"/>
      <c r="E1" s="834"/>
    </row>
  </sheetData>
  <printOptions horizontalCentered="1" verticalCentered="1"/>
  <pageMargins left="0.25" right="0.25" top="0.75" bottom="0.75" header="0.3" footer="0.3"/>
  <pageSetup paperSize="9" orientation="portrait" r:id="rId1"/>
  <headerFooter>
    <oddHeader>&amp;C
- 33 -</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K34"/>
  <sheetViews>
    <sheetView zoomScaleNormal="100" zoomScaleSheetLayoutView="100" workbookViewId="0"/>
  </sheetViews>
  <sheetFormatPr baseColWidth="10" defaultRowHeight="12.75" x14ac:dyDescent="0.2"/>
  <sheetData>
    <row r="34" spans="11:11" x14ac:dyDescent="0.2">
      <c r="K34" s="702" t="s">
        <v>0</v>
      </c>
    </row>
  </sheetData>
  <printOptions horizontalCentered="1" verticalCentered="1"/>
  <pageMargins left="0.70866141732283472" right="0.70866141732283472" top="0.78740157480314965" bottom="0.78740157480314965" header="0.31496062992125984" footer="0.31496062992125984"/>
  <pageSetup paperSize="9" scale="99" orientation="portrait" r:id="rId1"/>
  <headerFooter>
    <oddHeader>&amp;C
- 34 -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417"/>
  <sheetViews>
    <sheetView zoomScaleNormal="100" zoomScaleSheetLayoutView="100" workbookViewId="0"/>
  </sheetViews>
  <sheetFormatPr baseColWidth="10" defaultRowHeight="12.75" customHeight="1" x14ac:dyDescent="0.2"/>
  <cols>
    <col min="1" max="1" width="87" customWidth="1"/>
    <col min="2" max="2" width="3" bestFit="1" customWidth="1"/>
  </cols>
  <sheetData>
    <row r="1" spans="1:2" s="758" customFormat="1" ht="15" customHeight="1" x14ac:dyDescent="0.2">
      <c r="A1" s="770" t="s">
        <v>593</v>
      </c>
    </row>
    <row r="2" spans="1:2" ht="16.350000000000001" customHeight="1" x14ac:dyDescent="0.2">
      <c r="A2" s="2" t="s">
        <v>26</v>
      </c>
      <c r="B2" s="15"/>
    </row>
    <row r="3" spans="1:2" x14ac:dyDescent="0.2">
      <c r="A3" s="4"/>
      <c r="B3" s="15"/>
    </row>
    <row r="4" spans="1:2" ht="72" customHeight="1" x14ac:dyDescent="0.2">
      <c r="A4" s="16" t="s">
        <v>27</v>
      </c>
      <c r="B4" s="15"/>
    </row>
    <row r="5" spans="1:2" ht="12.75" customHeight="1" x14ac:dyDescent="0.2">
      <c r="A5" s="16"/>
      <c r="B5" s="15"/>
    </row>
    <row r="6" spans="1:2" ht="72.599999999999994" customHeight="1" x14ac:dyDescent="0.2">
      <c r="A6" s="16" t="s">
        <v>495</v>
      </c>
      <c r="B6" s="15"/>
    </row>
    <row r="7" spans="1:2" ht="35.450000000000003" customHeight="1" x14ac:dyDescent="0.2">
      <c r="A7" s="16" t="s">
        <v>130</v>
      </c>
      <c r="B7" s="15"/>
    </row>
    <row r="8" spans="1:2" ht="29.45" customHeight="1" x14ac:dyDescent="0.2">
      <c r="A8" s="16" t="s">
        <v>496</v>
      </c>
      <c r="B8" s="15"/>
    </row>
    <row r="9" spans="1:2" ht="12.75" customHeight="1" x14ac:dyDescent="0.2">
      <c r="A9" s="16"/>
      <c r="B9" s="15"/>
    </row>
    <row r="10" spans="1:2" ht="12.75" customHeight="1" x14ac:dyDescent="0.2">
      <c r="A10" s="28"/>
      <c r="B10" s="15"/>
    </row>
    <row r="11" spans="1:2" ht="15" customHeight="1" x14ac:dyDescent="0.2">
      <c r="A11" s="17" t="s">
        <v>41</v>
      </c>
      <c r="B11" s="15"/>
    </row>
    <row r="12" spans="1:2" ht="12.75" customHeight="1" x14ac:dyDescent="0.2">
      <c r="A12" s="10"/>
      <c r="B12" s="15"/>
    </row>
    <row r="13" spans="1:2" ht="25.5" customHeight="1" x14ac:dyDescent="0.2">
      <c r="A13" s="4" t="s">
        <v>42</v>
      </c>
      <c r="B13" s="15"/>
    </row>
    <row r="14" spans="1:2" ht="26.25" customHeight="1" x14ac:dyDescent="0.2">
      <c r="A14" s="10" t="s">
        <v>497</v>
      </c>
      <c r="B14" s="15"/>
    </row>
    <row r="15" spans="1:2" ht="12.75" customHeight="1" x14ac:dyDescent="0.2">
      <c r="A15" s="4"/>
      <c r="B15" s="15"/>
    </row>
    <row r="16" spans="1:2" ht="26.1" customHeight="1" x14ac:dyDescent="0.2">
      <c r="A16" s="16" t="s">
        <v>503</v>
      </c>
      <c r="B16" s="15"/>
    </row>
    <row r="17" spans="1:2" ht="35.450000000000003" customHeight="1" x14ac:dyDescent="0.2">
      <c r="A17" s="16" t="s">
        <v>499</v>
      </c>
      <c r="B17" s="15"/>
    </row>
    <row r="18" spans="1:2" ht="24.6" customHeight="1" x14ac:dyDescent="0.2">
      <c r="A18" s="16" t="s">
        <v>43</v>
      </c>
      <c r="B18" s="15"/>
    </row>
    <row r="19" spans="1:2" ht="12.75" customHeight="1" x14ac:dyDescent="0.2">
      <c r="A19" s="4"/>
      <c r="B19" s="15"/>
    </row>
    <row r="20" spans="1:2" ht="12.75" customHeight="1" x14ac:dyDescent="0.2">
      <c r="A20" s="4" t="s">
        <v>44</v>
      </c>
      <c r="B20" s="15"/>
    </row>
    <row r="21" spans="1:2" s="7" customFormat="1" ht="12.75" customHeight="1" x14ac:dyDescent="0.2">
      <c r="A21" s="18" t="s">
        <v>45</v>
      </c>
      <c r="B21" s="6"/>
    </row>
    <row r="22" spans="1:2" s="7" customFormat="1" ht="12.6" customHeight="1" x14ac:dyDescent="0.2">
      <c r="A22" s="18" t="s">
        <v>46</v>
      </c>
      <c r="B22" s="6"/>
    </row>
    <row r="23" spans="1:2" s="7" customFormat="1" ht="12.75" customHeight="1" x14ac:dyDescent="0.2">
      <c r="A23" s="18" t="s">
        <v>47</v>
      </c>
      <c r="B23" s="6"/>
    </row>
    <row r="24" spans="1:2" ht="12.75" customHeight="1" x14ac:dyDescent="0.2">
      <c r="A24" s="10"/>
      <c r="B24" s="15"/>
    </row>
    <row r="25" spans="1:2" ht="24.75" customHeight="1" x14ac:dyDescent="0.2">
      <c r="A25" s="4" t="s">
        <v>48</v>
      </c>
      <c r="B25" s="15"/>
    </row>
    <row r="26" spans="1:2" ht="12.75" customHeight="1" x14ac:dyDescent="0.2">
      <c r="A26" s="19" t="s">
        <v>391</v>
      </c>
      <c r="B26" s="15"/>
    </row>
    <row r="27" spans="1:2" ht="12.75" customHeight="1" x14ac:dyDescent="0.2">
      <c r="A27" s="19" t="s">
        <v>49</v>
      </c>
      <c r="B27" s="15"/>
    </row>
    <row r="28" spans="1:2" ht="12.75" customHeight="1" x14ac:dyDescent="0.2">
      <c r="A28" s="4" t="s">
        <v>84</v>
      </c>
      <c r="B28" s="15"/>
    </row>
    <row r="29" spans="1:2" s="4" customFormat="1" ht="14.25" customHeight="1" x14ac:dyDescent="0.2">
      <c r="A29" s="4" t="s">
        <v>392</v>
      </c>
    </row>
    <row r="30" spans="1:2" s="7" customFormat="1" x14ac:dyDescent="0.2">
      <c r="A30" s="4" t="s">
        <v>498</v>
      </c>
      <c r="B30" s="6"/>
    </row>
    <row r="31" spans="1:2" s="7" customFormat="1" x14ac:dyDescent="0.2">
      <c r="A31" s="4"/>
      <c r="B31" s="6"/>
    </row>
    <row r="32" spans="1:2" s="7" customFormat="1" ht="61.5" customHeight="1" x14ac:dyDescent="0.2">
      <c r="A32" s="16" t="s">
        <v>85</v>
      </c>
      <c r="B32" s="6"/>
    </row>
    <row r="33" spans="1:2" s="7" customFormat="1" ht="30.75" customHeight="1" x14ac:dyDescent="0.2">
      <c r="A33" s="16" t="s">
        <v>86</v>
      </c>
      <c r="B33" s="6"/>
    </row>
    <row r="34" spans="1:2" s="7" customFormat="1" ht="15.75" customHeight="1" x14ac:dyDescent="0.2">
      <c r="A34" s="790" t="s">
        <v>594</v>
      </c>
      <c r="B34" s="6"/>
    </row>
    <row r="35" spans="1:2" s="7" customFormat="1" ht="49.5" customHeight="1" x14ac:dyDescent="0.2">
      <c r="A35" s="16" t="s">
        <v>389</v>
      </c>
      <c r="B35" s="6"/>
    </row>
    <row r="36" spans="1:2" s="7" customFormat="1" ht="49.5" customHeight="1" x14ac:dyDescent="0.2">
      <c r="A36" s="16" t="s">
        <v>50</v>
      </c>
      <c r="B36" s="6"/>
    </row>
    <row r="37" spans="1:2" s="7" customFormat="1" x14ac:dyDescent="0.2">
      <c r="A37" s="4"/>
      <c r="B37" s="6"/>
    </row>
    <row r="38" spans="1:2" s="7" customFormat="1" ht="49.35" customHeight="1" x14ac:dyDescent="0.2">
      <c r="A38" s="16" t="s">
        <v>53</v>
      </c>
      <c r="B38" s="6"/>
    </row>
    <row r="39" spans="1:2" s="7" customFormat="1" x14ac:dyDescent="0.2">
      <c r="A39" s="4"/>
      <c r="B39" s="6"/>
    </row>
    <row r="40" spans="1:2" s="7" customFormat="1" ht="37.5" customHeight="1" x14ac:dyDescent="0.2">
      <c r="A40" s="16" t="s">
        <v>500</v>
      </c>
      <c r="B40" s="6"/>
    </row>
    <row r="41" spans="1:2" s="7" customFormat="1" ht="15.6" customHeight="1" x14ac:dyDescent="0.2">
      <c r="A41" s="16"/>
      <c r="B41" s="6"/>
    </row>
    <row r="42" spans="1:2" s="7" customFormat="1" x14ac:dyDescent="0.2">
      <c r="A42" s="16" t="s">
        <v>54</v>
      </c>
      <c r="B42" s="6"/>
    </row>
    <row r="43" spans="1:2" ht="12.75" customHeight="1" x14ac:dyDescent="0.2">
      <c r="A43" s="16"/>
      <c r="B43" s="15"/>
    </row>
    <row r="44" spans="1:2" ht="12.75" customHeight="1" x14ac:dyDescent="0.2">
      <c r="A44" s="12" t="s">
        <v>70</v>
      </c>
      <c r="B44" s="15"/>
    </row>
    <row r="45" spans="1:2" s="21" customFormat="1" ht="12.75" customHeight="1" x14ac:dyDescent="0.2">
      <c r="A45" s="23" t="s">
        <v>69</v>
      </c>
      <c r="B45" s="20"/>
    </row>
    <row r="46" spans="1:2" s="21" customFormat="1" ht="12.75" customHeight="1" x14ac:dyDescent="0.2">
      <c r="A46" s="23" t="s">
        <v>68</v>
      </c>
      <c r="B46" s="20"/>
    </row>
    <row r="47" spans="1:2" s="27" customFormat="1" ht="12.75" customHeight="1" x14ac:dyDescent="0.2">
      <c r="A47" s="24" t="s">
        <v>67</v>
      </c>
      <c r="B47" s="26"/>
    </row>
    <row r="48" spans="1:2" s="14" customFormat="1" ht="12.75" customHeight="1" x14ac:dyDescent="0.2">
      <c r="A48" s="23" t="s">
        <v>66</v>
      </c>
      <c r="B48" s="25"/>
    </row>
    <row r="49" spans="1:2" s="14" customFormat="1" ht="12.75" customHeight="1" x14ac:dyDescent="0.2">
      <c r="A49" s="23" t="s">
        <v>65</v>
      </c>
      <c r="B49" s="25"/>
    </row>
    <row r="50" spans="1:2" s="27" customFormat="1" ht="12.75" customHeight="1" x14ac:dyDescent="0.2">
      <c r="A50" s="24" t="s">
        <v>64</v>
      </c>
      <c r="B50" s="26"/>
    </row>
    <row r="51" spans="1:2" s="21" customFormat="1" ht="12.75" customHeight="1" x14ac:dyDescent="0.2">
      <c r="A51" s="23" t="s">
        <v>63</v>
      </c>
      <c r="B51" s="20"/>
    </row>
    <row r="52" spans="1:2" s="14" customFormat="1" ht="12.75" customHeight="1" x14ac:dyDescent="0.2">
      <c r="A52" s="23" t="s">
        <v>62</v>
      </c>
      <c r="B52" s="25"/>
    </row>
    <row r="53" spans="1:2" s="14" customFormat="1" ht="12.75" customHeight="1" x14ac:dyDescent="0.2">
      <c r="A53" s="23" t="s">
        <v>58</v>
      </c>
      <c r="B53" s="25"/>
    </row>
    <row r="54" spans="1:2" s="14" customFormat="1" ht="12.75" customHeight="1" x14ac:dyDescent="0.2">
      <c r="A54" s="23" t="s">
        <v>501</v>
      </c>
      <c r="B54" s="25"/>
    </row>
    <row r="55" spans="1:2" s="27" customFormat="1" ht="12.75" customHeight="1" x14ac:dyDescent="0.2">
      <c r="A55" s="24" t="s">
        <v>393</v>
      </c>
      <c r="B55" s="26"/>
    </row>
    <row r="56" spans="1:2" s="14" customFormat="1" ht="12.75" customHeight="1" x14ac:dyDescent="0.2">
      <c r="A56" s="23" t="s">
        <v>56</v>
      </c>
      <c r="B56" s="25"/>
    </row>
    <row r="57" spans="1:2" s="14" customFormat="1" ht="12.75" customHeight="1" x14ac:dyDescent="0.2">
      <c r="A57" s="23" t="s">
        <v>55</v>
      </c>
      <c r="B57" s="25"/>
    </row>
    <row r="58" spans="1:2" s="27" customFormat="1" ht="12.75" customHeight="1" x14ac:dyDescent="0.2">
      <c r="A58" s="200" t="s">
        <v>57</v>
      </c>
      <c r="B58" s="26"/>
    </row>
    <row r="59" spans="1:2" s="14" customFormat="1" ht="12.75" customHeight="1" x14ac:dyDescent="0.2">
      <c r="A59" s="12"/>
      <c r="B59" s="25"/>
    </row>
    <row r="60" spans="1:2" s="14" customFormat="1" ht="12.75" customHeight="1" x14ac:dyDescent="0.2">
      <c r="A60" s="12" t="s">
        <v>71</v>
      </c>
      <c r="B60" s="25"/>
    </row>
    <row r="61" spans="1:2" s="14" customFormat="1" ht="38.25" customHeight="1" x14ac:dyDescent="0.2">
      <c r="A61" s="16" t="s">
        <v>468</v>
      </c>
      <c r="B61" s="25"/>
    </row>
    <row r="62" spans="1:2" s="14" customFormat="1" ht="12.75" customHeight="1" x14ac:dyDescent="0.2">
      <c r="A62" s="12"/>
      <c r="B62" s="25"/>
    </row>
    <row r="63" spans="1:2" s="14" customFormat="1" ht="12.75" customHeight="1" x14ac:dyDescent="0.2">
      <c r="A63" s="12"/>
      <c r="B63" s="25"/>
    </row>
    <row r="64" spans="1:2" s="27" customFormat="1" ht="12.75" customHeight="1" x14ac:dyDescent="0.2">
      <c r="A64" s="22" t="s">
        <v>72</v>
      </c>
      <c r="B64" s="26"/>
    </row>
    <row r="65" spans="1:2" s="7" customFormat="1" ht="12.75" customHeight="1" x14ac:dyDescent="0.2">
      <c r="A65" s="4"/>
      <c r="B65" s="6"/>
    </row>
    <row r="66" spans="1:2" s="7" customFormat="1" ht="25.5" x14ac:dyDescent="0.2">
      <c r="A66" s="16" t="s">
        <v>73</v>
      </c>
      <c r="B66" s="6"/>
    </row>
    <row r="67" spans="1:2" s="7" customFormat="1" ht="63.75" customHeight="1" x14ac:dyDescent="0.2">
      <c r="A67" s="476" t="s">
        <v>477</v>
      </c>
      <c r="B67" s="6"/>
    </row>
    <row r="68" spans="1:2" s="7" customFormat="1" ht="12.75" customHeight="1" x14ac:dyDescent="0.2">
      <c r="A68" s="16"/>
      <c r="B68" s="6"/>
    </row>
    <row r="69" spans="1:2" s="13" customFormat="1" ht="12.75" customHeight="1" x14ac:dyDescent="0.2">
      <c r="A69" s="28" t="s">
        <v>77</v>
      </c>
      <c r="B69" s="29"/>
    </row>
    <row r="70" spans="1:2" s="7" customFormat="1" ht="85.35" customHeight="1" x14ac:dyDescent="0.2">
      <c r="A70" s="16" t="s">
        <v>493</v>
      </c>
      <c r="B70" s="6"/>
    </row>
    <row r="71" spans="1:2" s="7" customFormat="1" x14ac:dyDescent="0.2">
      <c r="A71" s="790" t="s">
        <v>595</v>
      </c>
      <c r="B71" s="6"/>
    </row>
    <row r="72" spans="1:2" s="13" customFormat="1" ht="12.75" customHeight="1" x14ac:dyDescent="0.2">
      <c r="A72" s="28" t="s">
        <v>78</v>
      </c>
      <c r="B72" s="29"/>
    </row>
    <row r="73" spans="1:2" s="7" customFormat="1" ht="12.75" customHeight="1" x14ac:dyDescent="0.2">
      <c r="A73" s="199"/>
      <c r="B73" s="6"/>
    </row>
    <row r="74" spans="1:2" s="7" customFormat="1" ht="50.25" customHeight="1" x14ac:dyDescent="0.2">
      <c r="A74" s="28" t="s">
        <v>502</v>
      </c>
      <c r="B74" s="6"/>
    </row>
    <row r="75" spans="1:2" s="7" customFormat="1" ht="124.5" customHeight="1" x14ac:dyDescent="0.2">
      <c r="A75" s="28" t="s">
        <v>478</v>
      </c>
      <c r="B75" s="6"/>
    </row>
    <row r="76" spans="1:2" s="7" customFormat="1" ht="42" customHeight="1" x14ac:dyDescent="0.2">
      <c r="A76" s="16" t="s">
        <v>79</v>
      </c>
      <c r="B76" s="6"/>
    </row>
    <row r="77" spans="1:2" s="7" customFormat="1" ht="51.75" customHeight="1" x14ac:dyDescent="0.2">
      <c r="A77" s="16" t="s">
        <v>176</v>
      </c>
      <c r="B77" s="6"/>
    </row>
    <row r="78" spans="1:2" s="7" customFormat="1" ht="72.599999999999994" customHeight="1" x14ac:dyDescent="0.2">
      <c r="A78" s="16" t="s">
        <v>504</v>
      </c>
      <c r="B78" s="6"/>
    </row>
    <row r="79" spans="1:2" s="7" customFormat="1" ht="12.75" customHeight="1" x14ac:dyDescent="0.2">
      <c r="A79" s="16" t="s">
        <v>83</v>
      </c>
      <c r="B79" s="6"/>
    </row>
    <row r="80" spans="1:2" s="7" customFormat="1" ht="12.75" customHeight="1" x14ac:dyDescent="0.2">
      <c r="A80" s="19" t="s">
        <v>80</v>
      </c>
      <c r="B80" s="6"/>
    </row>
    <row r="81" spans="1:2" s="7" customFormat="1" ht="12.75" customHeight="1" x14ac:dyDescent="0.2">
      <c r="A81" s="16" t="s">
        <v>390</v>
      </c>
      <c r="B81" s="6"/>
    </row>
    <row r="82" spans="1:2" s="7" customFormat="1" ht="12.75" customHeight="1" x14ac:dyDescent="0.2">
      <c r="A82" s="19" t="s">
        <v>81</v>
      </c>
      <c r="B82" s="6"/>
    </row>
    <row r="83" spans="1:2" s="7" customFormat="1" ht="15.75" customHeight="1" x14ac:dyDescent="0.2">
      <c r="A83" s="19" t="s">
        <v>82</v>
      </c>
      <c r="B83" s="6"/>
    </row>
    <row r="84" spans="1:2" s="7" customFormat="1" ht="26.25" customHeight="1" x14ac:dyDescent="0.2">
      <c r="A84" s="16" t="s">
        <v>494</v>
      </c>
      <c r="B84" s="6"/>
    </row>
    <row r="85" spans="1:2" s="7" customFormat="1" ht="26.25" customHeight="1" x14ac:dyDescent="0.2">
      <c r="A85" s="16" t="s">
        <v>505</v>
      </c>
      <c r="B85" s="6"/>
    </row>
    <row r="86" spans="1:2" s="7" customFormat="1" ht="50.45" customHeight="1" x14ac:dyDescent="0.2">
      <c r="A86" s="16" t="s">
        <v>508</v>
      </c>
      <c r="B86" s="6"/>
    </row>
    <row r="87" spans="1:2" s="7" customFormat="1" ht="14.45" customHeight="1" x14ac:dyDescent="0.2">
      <c r="A87" s="16" t="s">
        <v>506</v>
      </c>
      <c r="B87" s="6"/>
    </row>
    <row r="88" spans="1:2" s="7" customFormat="1" ht="12.75" customHeight="1" x14ac:dyDescent="0.2">
      <c r="A88" s="19" t="s">
        <v>88</v>
      </c>
      <c r="B88" s="6"/>
    </row>
    <row r="89" spans="1:2" s="7" customFormat="1" ht="12.75" customHeight="1" x14ac:dyDescent="0.2">
      <c r="A89" s="19" t="s">
        <v>177</v>
      </c>
      <c r="B89" s="6"/>
    </row>
    <row r="90" spans="1:2" s="7" customFormat="1" ht="12.75" customHeight="1" x14ac:dyDescent="0.2">
      <c r="A90" s="19" t="s">
        <v>91</v>
      </c>
      <c r="B90" s="6"/>
    </row>
    <row r="91" spans="1:2" s="7" customFormat="1" ht="12.75" customHeight="1" x14ac:dyDescent="0.2">
      <c r="A91" s="19" t="s">
        <v>89</v>
      </c>
      <c r="B91" s="6"/>
    </row>
    <row r="92" spans="1:2" s="7" customFormat="1" ht="12.75" customHeight="1" x14ac:dyDescent="0.2">
      <c r="A92" s="19" t="s">
        <v>90</v>
      </c>
      <c r="B92" s="6"/>
    </row>
    <row r="93" spans="1:2" s="7" customFormat="1" ht="12.75" customHeight="1" x14ac:dyDescent="0.2">
      <c r="A93" s="790" t="s">
        <v>596</v>
      </c>
    </row>
    <row r="94" spans="1:2" s="7" customFormat="1" ht="12.75" customHeight="1" x14ac:dyDescent="0.2">
      <c r="A94" s="28" t="s">
        <v>507</v>
      </c>
    </row>
    <row r="95" spans="1:2" s="7" customFormat="1" ht="12.75" customHeight="1" x14ac:dyDescent="0.2">
      <c r="A95" s="16"/>
    </row>
    <row r="96" spans="1:2" s="7" customFormat="1" ht="51.75" customHeight="1" x14ac:dyDescent="0.2">
      <c r="A96" s="16" t="s">
        <v>179</v>
      </c>
    </row>
    <row r="97" spans="1:1" s="7" customFormat="1" ht="79.5" customHeight="1" x14ac:dyDescent="0.2">
      <c r="A97" s="16" t="s">
        <v>163</v>
      </c>
    </row>
    <row r="98" spans="1:1" s="7" customFormat="1" ht="39.75" customHeight="1" x14ac:dyDescent="0.2">
      <c r="A98" s="16" t="s">
        <v>164</v>
      </c>
    </row>
    <row r="99" spans="1:1" s="7" customFormat="1" ht="12.75" customHeight="1" x14ac:dyDescent="0.2">
      <c r="A99" s="16"/>
    </row>
    <row r="100" spans="1:1" s="7" customFormat="1" ht="12.75" customHeight="1" x14ac:dyDescent="0.2">
      <c r="A100" s="16"/>
    </row>
    <row r="101" spans="1:1" s="7" customFormat="1" ht="12.75" customHeight="1" x14ac:dyDescent="0.2">
      <c r="A101" s="28" t="s">
        <v>165</v>
      </c>
    </row>
    <row r="102" spans="1:1" s="7" customFormat="1" ht="12.75" customHeight="1" x14ac:dyDescent="0.2">
      <c r="A102" s="16"/>
    </row>
    <row r="103" spans="1:1" s="7" customFormat="1" ht="36" x14ac:dyDescent="0.2">
      <c r="A103" s="16" t="s">
        <v>87</v>
      </c>
    </row>
    <row r="104" spans="1:1" s="7" customFormat="1" ht="12.75" customHeight="1" x14ac:dyDescent="0.2">
      <c r="A104" s="16" t="s">
        <v>166</v>
      </c>
    </row>
    <row r="105" spans="1:1" s="7" customFormat="1" ht="12.75" customHeight="1" x14ac:dyDescent="0.2">
      <c r="A105" s="16" t="s">
        <v>167</v>
      </c>
    </row>
    <row r="106" spans="1:1" s="7" customFormat="1" ht="12.75" customHeight="1" x14ac:dyDescent="0.2">
      <c r="A106" s="16" t="s">
        <v>168</v>
      </c>
    </row>
    <row r="107" spans="1:1" s="7" customFormat="1" ht="12.75" customHeight="1" x14ac:dyDescent="0.2">
      <c r="A107" s="16" t="s">
        <v>169</v>
      </c>
    </row>
    <row r="108" spans="1:1" s="7" customFormat="1" ht="12.75" customHeight="1" x14ac:dyDescent="0.2">
      <c r="A108" s="16"/>
    </row>
    <row r="109" spans="1:1" s="7" customFormat="1" ht="12.75" customHeight="1" x14ac:dyDescent="0.2">
      <c r="A109" s="16" t="s">
        <v>175</v>
      </c>
    </row>
    <row r="110" spans="1:1" s="7" customFormat="1" ht="13.5" x14ac:dyDescent="0.2">
      <c r="A110" s="16" t="s">
        <v>184</v>
      </c>
    </row>
    <row r="111" spans="1:1" s="7" customFormat="1" ht="13.5" x14ac:dyDescent="0.2">
      <c r="A111" s="16" t="s">
        <v>181</v>
      </c>
    </row>
    <row r="112" spans="1:1" s="7" customFormat="1" ht="13.5" x14ac:dyDescent="0.2">
      <c r="A112" s="16" t="s">
        <v>180</v>
      </c>
    </row>
    <row r="113" spans="1:2" s="7" customFormat="1" ht="13.5" x14ac:dyDescent="0.2">
      <c r="A113" s="16" t="s">
        <v>182</v>
      </c>
    </row>
    <row r="114" spans="1:2" s="7" customFormat="1" ht="13.5" x14ac:dyDescent="0.2">
      <c r="A114" s="16" t="s">
        <v>183</v>
      </c>
    </row>
    <row r="115" spans="1:2" s="7" customFormat="1" ht="12.75" customHeight="1" x14ac:dyDescent="0.2">
      <c r="A115" s="791" t="s">
        <v>619</v>
      </c>
    </row>
    <row r="116" spans="1:2" s="7" customFormat="1" x14ac:dyDescent="0.2">
      <c r="B116" s="6"/>
    </row>
    <row r="117" spans="1:2" s="13" customFormat="1" ht="12.75" customHeight="1" x14ac:dyDescent="0.2">
      <c r="A117" s="28" t="s">
        <v>366</v>
      </c>
      <c r="B117" s="29"/>
    </row>
    <row r="118" spans="1:2" ht="12.75" customHeight="1" x14ac:dyDescent="0.2">
      <c r="A118" s="16"/>
      <c r="B118" s="15"/>
    </row>
    <row r="119" spans="1:2" ht="12.75" customHeight="1" x14ac:dyDescent="0.2">
      <c r="A119" s="16" t="s">
        <v>367</v>
      </c>
      <c r="B119" s="15"/>
    </row>
    <row r="120" spans="1:2" ht="12.75" customHeight="1" x14ac:dyDescent="0.2">
      <c r="A120" s="16" t="s">
        <v>368</v>
      </c>
      <c r="B120" s="15"/>
    </row>
    <row r="121" spans="1:2" ht="12.75" customHeight="1" x14ac:dyDescent="0.2">
      <c r="A121" s="16" t="s">
        <v>620</v>
      </c>
      <c r="B121" s="15"/>
    </row>
    <row r="122" spans="1:2" ht="12.75" customHeight="1" x14ac:dyDescent="0.2">
      <c r="A122" s="16" t="s">
        <v>369</v>
      </c>
      <c r="B122" s="15"/>
    </row>
    <row r="123" spans="1:2" ht="12.75" customHeight="1" x14ac:dyDescent="0.2">
      <c r="A123" s="16" t="s">
        <v>621</v>
      </c>
      <c r="B123" s="15"/>
    </row>
    <row r="124" spans="1:2" ht="12.75" customHeight="1" x14ac:dyDescent="0.2">
      <c r="A124" s="16" t="s">
        <v>370</v>
      </c>
      <c r="B124" s="15"/>
    </row>
    <row r="125" spans="1:2" ht="12.75" customHeight="1" x14ac:dyDescent="0.2">
      <c r="A125" s="16" t="s">
        <v>380</v>
      </c>
      <c r="B125" s="15"/>
    </row>
    <row r="126" spans="1:2" ht="12.75" customHeight="1" x14ac:dyDescent="0.2">
      <c r="A126" s="16" t="s">
        <v>381</v>
      </c>
      <c r="B126" s="15"/>
    </row>
    <row r="127" spans="1:2" ht="12.75" customHeight="1" x14ac:dyDescent="0.2">
      <c r="A127" s="16" t="s">
        <v>622</v>
      </c>
      <c r="B127" s="15"/>
    </row>
    <row r="128" spans="1:2" ht="12.75" customHeight="1" x14ac:dyDescent="0.2">
      <c r="A128" s="16" t="s">
        <v>623</v>
      </c>
      <c r="B128" s="15"/>
    </row>
    <row r="129" spans="1:2" ht="12.75" customHeight="1" x14ac:dyDescent="0.2">
      <c r="A129" s="16" t="s">
        <v>624</v>
      </c>
      <c r="B129" s="15"/>
    </row>
    <row r="130" spans="1:2" ht="12.75" customHeight="1" x14ac:dyDescent="0.2">
      <c r="A130" s="16" t="s">
        <v>476</v>
      </c>
      <c r="B130" s="15"/>
    </row>
    <row r="131" spans="1:2" ht="12.75" customHeight="1" x14ac:dyDescent="0.2">
      <c r="A131" s="16"/>
      <c r="B131" s="15"/>
    </row>
    <row r="132" spans="1:2" x14ac:dyDescent="0.2">
      <c r="A132" s="16"/>
      <c r="B132" s="15"/>
    </row>
    <row r="133" spans="1:2" s="13" customFormat="1" ht="12.75" customHeight="1" x14ac:dyDescent="0.2">
      <c r="A133" s="28" t="s">
        <v>472</v>
      </c>
      <c r="B133" s="29"/>
    </row>
    <row r="134" spans="1:2" ht="12.75" customHeight="1" x14ac:dyDescent="0.2">
      <c r="A134" s="16"/>
    </row>
    <row r="135" spans="1:2" ht="13.5" x14ac:dyDescent="0.2">
      <c r="A135" s="16" t="s">
        <v>469</v>
      </c>
    </row>
    <row r="136" spans="1:2" ht="12.75" customHeight="1" x14ac:dyDescent="0.2">
      <c r="A136" s="16"/>
    </row>
    <row r="137" spans="1:2" ht="39" customHeight="1" x14ac:dyDescent="0.2">
      <c r="A137" s="16" t="s">
        <v>473</v>
      </c>
    </row>
    <row r="138" spans="1:2" ht="12.75" customHeight="1" x14ac:dyDescent="0.2">
      <c r="A138" s="16"/>
    </row>
    <row r="139" spans="1:2" ht="24.6" customHeight="1" x14ac:dyDescent="0.2">
      <c r="A139" s="16" t="s">
        <v>488</v>
      </c>
    </row>
    <row r="140" spans="1:2" ht="12.75" customHeight="1" x14ac:dyDescent="0.2">
      <c r="A140" s="16"/>
    </row>
    <row r="141" spans="1:2" ht="12.75" customHeight="1" x14ac:dyDescent="0.2">
      <c r="A141" s="16"/>
    </row>
    <row r="142" spans="1:2" ht="12.75" customHeight="1" x14ac:dyDescent="0.2">
      <c r="A142" s="16"/>
    </row>
    <row r="143" spans="1:2" ht="12.75" customHeight="1" x14ac:dyDescent="0.2">
      <c r="A143" s="16"/>
    </row>
    <row r="144" spans="1:2" ht="12.75" customHeight="1" x14ac:dyDescent="0.2">
      <c r="A144" s="16"/>
    </row>
    <row r="145" spans="1:1" ht="12.75" customHeight="1" x14ac:dyDescent="0.2">
      <c r="A145" s="16"/>
    </row>
    <row r="146" spans="1:1" ht="12.75" customHeight="1" x14ac:dyDescent="0.2">
      <c r="A146" s="16"/>
    </row>
    <row r="147" spans="1:1" ht="12.75" customHeight="1" x14ac:dyDescent="0.2">
      <c r="A147" s="16"/>
    </row>
    <row r="148" spans="1:1" ht="12.75" customHeight="1" x14ac:dyDescent="0.2">
      <c r="A148" s="16"/>
    </row>
    <row r="149" spans="1:1" ht="12.75" customHeight="1" x14ac:dyDescent="0.2">
      <c r="A149" s="16"/>
    </row>
    <row r="150" spans="1:1" ht="12.75" customHeight="1" x14ac:dyDescent="0.2">
      <c r="A150" s="16"/>
    </row>
    <row r="151" spans="1:1" ht="12.75" customHeight="1" x14ac:dyDescent="0.2">
      <c r="A151" s="16"/>
    </row>
    <row r="152" spans="1:1" ht="12.75" customHeight="1" x14ac:dyDescent="0.2">
      <c r="A152" s="16"/>
    </row>
    <row r="153" spans="1:1" ht="12.75" customHeight="1" x14ac:dyDescent="0.2">
      <c r="A153" s="16"/>
    </row>
    <row r="154" spans="1:1" ht="12.75" customHeight="1" x14ac:dyDescent="0.2">
      <c r="A154" s="16"/>
    </row>
    <row r="155" spans="1:1" ht="12.75" customHeight="1" x14ac:dyDescent="0.2">
      <c r="A155" s="16"/>
    </row>
    <row r="156" spans="1:1" ht="12.75" customHeight="1" x14ac:dyDescent="0.2">
      <c r="A156" s="16"/>
    </row>
    <row r="157" spans="1:1" ht="12.75" customHeight="1" x14ac:dyDescent="0.2">
      <c r="A157" s="16"/>
    </row>
    <row r="158" spans="1:1" ht="12.75" customHeight="1" x14ac:dyDescent="0.2">
      <c r="A158" s="16"/>
    </row>
    <row r="159" spans="1:1" ht="12.75" customHeight="1" x14ac:dyDescent="0.2">
      <c r="A159" s="16"/>
    </row>
    <row r="160" spans="1:1" ht="12.75" customHeight="1" x14ac:dyDescent="0.2">
      <c r="A160" s="16"/>
    </row>
    <row r="161" spans="1:1" ht="12.75" customHeight="1" x14ac:dyDescent="0.2">
      <c r="A161" s="16"/>
    </row>
    <row r="162" spans="1:1" ht="12.75" customHeight="1" x14ac:dyDescent="0.2">
      <c r="A162" s="16"/>
    </row>
    <row r="163" spans="1:1" ht="12.75" customHeight="1" x14ac:dyDescent="0.2">
      <c r="A163" s="16"/>
    </row>
    <row r="164" spans="1:1" ht="12.75" customHeight="1" x14ac:dyDescent="0.2">
      <c r="A164" s="16"/>
    </row>
    <row r="165" spans="1:1" ht="12.75" customHeight="1" x14ac:dyDescent="0.2">
      <c r="A165" s="16"/>
    </row>
    <row r="166" spans="1:1" ht="12.75" customHeight="1" x14ac:dyDescent="0.2">
      <c r="A166" s="16"/>
    </row>
    <row r="167" spans="1:1" ht="12.75" customHeight="1" x14ac:dyDescent="0.2">
      <c r="A167" s="16"/>
    </row>
    <row r="168" spans="1:1" ht="12.75" customHeight="1" x14ac:dyDescent="0.2">
      <c r="A168" s="16"/>
    </row>
    <row r="169" spans="1:1" ht="12.75" customHeight="1" x14ac:dyDescent="0.2">
      <c r="A169" s="16"/>
    </row>
    <row r="170" spans="1:1" ht="12.75" customHeight="1" x14ac:dyDescent="0.2">
      <c r="A170" s="16"/>
    </row>
    <row r="171" spans="1:1" ht="12.75" customHeight="1" x14ac:dyDescent="0.2">
      <c r="A171" s="16"/>
    </row>
    <row r="172" spans="1:1" ht="12.75" customHeight="1" x14ac:dyDescent="0.2">
      <c r="A172" s="16"/>
    </row>
    <row r="173" spans="1:1" ht="12.75" customHeight="1" x14ac:dyDescent="0.2">
      <c r="A173" s="16"/>
    </row>
    <row r="174" spans="1:1" ht="12.75" customHeight="1" x14ac:dyDescent="0.2">
      <c r="A174" s="16"/>
    </row>
    <row r="175" spans="1:1" ht="12.75" customHeight="1" x14ac:dyDescent="0.2">
      <c r="A175" s="16"/>
    </row>
    <row r="176" spans="1:1" ht="12.75" customHeight="1" x14ac:dyDescent="0.2">
      <c r="A176" s="16"/>
    </row>
    <row r="177" spans="1:1" ht="12.75" customHeight="1" x14ac:dyDescent="0.2">
      <c r="A177" s="16"/>
    </row>
    <row r="178" spans="1:1" ht="12.75" customHeight="1" x14ac:dyDescent="0.2">
      <c r="A178" s="16"/>
    </row>
    <row r="179" spans="1:1" ht="12.75" customHeight="1" x14ac:dyDescent="0.2">
      <c r="A179" s="16"/>
    </row>
    <row r="180" spans="1:1" ht="12.75" customHeight="1" x14ac:dyDescent="0.2">
      <c r="A180" s="16"/>
    </row>
    <row r="181" spans="1:1" ht="12.75" customHeight="1" x14ac:dyDescent="0.2">
      <c r="A181" s="16"/>
    </row>
    <row r="182" spans="1:1" ht="12.75" customHeight="1" x14ac:dyDescent="0.2">
      <c r="A182" s="16"/>
    </row>
    <row r="183" spans="1:1" ht="12.75" customHeight="1" x14ac:dyDescent="0.2">
      <c r="A183" s="16"/>
    </row>
    <row r="184" spans="1:1" ht="12.75" customHeight="1" x14ac:dyDescent="0.2">
      <c r="A184" s="16"/>
    </row>
    <row r="185" spans="1:1" ht="12.75" customHeight="1" x14ac:dyDescent="0.2">
      <c r="A185" s="16"/>
    </row>
    <row r="186" spans="1:1" ht="12.75" customHeight="1" x14ac:dyDescent="0.2">
      <c r="A186" s="16"/>
    </row>
    <row r="187" spans="1:1" ht="12.75" customHeight="1" x14ac:dyDescent="0.2">
      <c r="A187" s="16"/>
    </row>
    <row r="188" spans="1:1" ht="12.75" customHeight="1" x14ac:dyDescent="0.2">
      <c r="A188" s="16"/>
    </row>
    <row r="189" spans="1:1" ht="12.75" customHeight="1" x14ac:dyDescent="0.2">
      <c r="A189" s="16"/>
    </row>
    <row r="190" spans="1:1" ht="12.75" customHeight="1" x14ac:dyDescent="0.2">
      <c r="A190" s="16"/>
    </row>
    <row r="191" spans="1:1" ht="12.75" customHeight="1" x14ac:dyDescent="0.2">
      <c r="A191" s="16"/>
    </row>
    <row r="192" spans="1:1" ht="12.75" customHeight="1" x14ac:dyDescent="0.2">
      <c r="A192" s="16"/>
    </row>
    <row r="193" spans="1:1" ht="12.75" customHeight="1" x14ac:dyDescent="0.2">
      <c r="A193" s="16"/>
    </row>
    <row r="194" spans="1:1" ht="12.75" customHeight="1" x14ac:dyDescent="0.2">
      <c r="A194" s="16"/>
    </row>
    <row r="195" spans="1:1" ht="12.75" customHeight="1" x14ac:dyDescent="0.2">
      <c r="A195" s="16"/>
    </row>
    <row r="196" spans="1:1" ht="12.75" customHeight="1" x14ac:dyDescent="0.2">
      <c r="A196" s="16"/>
    </row>
    <row r="197" spans="1:1" ht="12.75" customHeight="1" x14ac:dyDescent="0.2">
      <c r="A197" s="16"/>
    </row>
    <row r="198" spans="1:1" ht="12.75" customHeight="1" x14ac:dyDescent="0.2">
      <c r="A198" s="16"/>
    </row>
    <row r="199" spans="1:1" ht="12.75" customHeight="1" x14ac:dyDescent="0.2">
      <c r="A199" s="16"/>
    </row>
    <row r="200" spans="1:1" ht="12.75" customHeight="1" x14ac:dyDescent="0.2">
      <c r="A200" s="16"/>
    </row>
    <row r="201" spans="1:1" ht="12.75" customHeight="1" x14ac:dyDescent="0.2">
      <c r="A201" s="16"/>
    </row>
    <row r="202" spans="1:1" ht="12.75" customHeight="1" x14ac:dyDescent="0.2">
      <c r="A202" s="16"/>
    </row>
    <row r="203" spans="1:1" ht="12.75" customHeight="1" x14ac:dyDescent="0.2">
      <c r="A203" s="16"/>
    </row>
    <row r="204" spans="1:1" ht="12.75" customHeight="1" x14ac:dyDescent="0.2">
      <c r="A204" s="16"/>
    </row>
    <row r="205" spans="1:1" ht="12.75" customHeight="1" x14ac:dyDescent="0.2">
      <c r="A205" s="16"/>
    </row>
    <row r="206" spans="1:1" ht="12.75" customHeight="1" x14ac:dyDescent="0.2">
      <c r="A206" s="16"/>
    </row>
    <row r="207" spans="1:1" ht="12.75" customHeight="1" x14ac:dyDescent="0.2">
      <c r="A207" s="16"/>
    </row>
    <row r="208" spans="1:1" ht="12.75" customHeight="1" x14ac:dyDescent="0.2">
      <c r="A208" s="16"/>
    </row>
    <row r="209" spans="1:1" ht="12.75" customHeight="1" x14ac:dyDescent="0.2">
      <c r="A209" s="16"/>
    </row>
    <row r="210" spans="1:1" ht="12.75" customHeight="1" x14ac:dyDescent="0.2">
      <c r="A210" s="16"/>
    </row>
    <row r="211" spans="1:1" ht="12.75" customHeight="1" x14ac:dyDescent="0.2">
      <c r="A211" s="16"/>
    </row>
    <row r="212" spans="1:1" ht="12.75" customHeight="1" x14ac:dyDescent="0.2">
      <c r="A212" s="16"/>
    </row>
    <row r="213" spans="1:1" ht="12.75" customHeight="1" x14ac:dyDescent="0.2">
      <c r="A213" s="16"/>
    </row>
    <row r="214" spans="1:1" ht="12.75" customHeight="1" x14ac:dyDescent="0.2">
      <c r="A214" s="16"/>
    </row>
    <row r="215" spans="1:1" ht="12.75" customHeight="1" x14ac:dyDescent="0.2">
      <c r="A215" s="16"/>
    </row>
    <row r="216" spans="1:1" ht="12.75" customHeight="1" x14ac:dyDescent="0.2">
      <c r="A216" s="16"/>
    </row>
    <row r="217" spans="1:1" ht="12.75" customHeight="1" x14ac:dyDescent="0.2">
      <c r="A217" s="16"/>
    </row>
    <row r="218" spans="1:1" ht="12.75" customHeight="1" x14ac:dyDescent="0.2">
      <c r="A218" s="16"/>
    </row>
    <row r="219" spans="1:1" ht="12.75" customHeight="1" x14ac:dyDescent="0.2">
      <c r="A219" s="16"/>
    </row>
    <row r="220" spans="1:1" ht="12.75" customHeight="1" x14ac:dyDescent="0.2">
      <c r="A220" s="16"/>
    </row>
    <row r="221" spans="1:1" ht="12.75" customHeight="1" x14ac:dyDescent="0.2">
      <c r="A221" s="16"/>
    </row>
    <row r="222" spans="1:1" ht="12.75" customHeight="1" x14ac:dyDescent="0.2">
      <c r="A222" s="16"/>
    </row>
    <row r="223" spans="1:1" ht="12.75" customHeight="1" x14ac:dyDescent="0.2">
      <c r="A223" s="16"/>
    </row>
    <row r="224" spans="1:1" ht="12.75" customHeight="1" x14ac:dyDescent="0.2">
      <c r="A224" s="16"/>
    </row>
    <row r="225" spans="1:1" ht="12.75" customHeight="1" x14ac:dyDescent="0.2">
      <c r="A225" s="16"/>
    </row>
    <row r="226" spans="1:1" ht="12.75" customHeight="1" x14ac:dyDescent="0.2">
      <c r="A226" s="16"/>
    </row>
    <row r="227" spans="1:1" ht="12.75" customHeight="1" x14ac:dyDescent="0.2">
      <c r="A227" s="16"/>
    </row>
    <row r="228" spans="1:1" ht="12.75" customHeight="1" x14ac:dyDescent="0.2">
      <c r="A228" s="16"/>
    </row>
    <row r="229" spans="1:1" ht="12.75" customHeight="1" x14ac:dyDescent="0.2">
      <c r="A229" s="16"/>
    </row>
    <row r="230" spans="1:1" ht="12.75" customHeight="1" x14ac:dyDescent="0.2">
      <c r="A230" s="16"/>
    </row>
    <row r="231" spans="1:1" ht="12.75" customHeight="1" x14ac:dyDescent="0.2">
      <c r="A231" s="16"/>
    </row>
    <row r="232" spans="1:1" ht="12.75" customHeight="1" x14ac:dyDescent="0.2">
      <c r="A232" s="16"/>
    </row>
    <row r="233" spans="1:1" ht="12.75" customHeight="1" x14ac:dyDescent="0.2">
      <c r="A233" s="16"/>
    </row>
    <row r="234" spans="1:1" ht="12.75" customHeight="1" x14ac:dyDescent="0.2">
      <c r="A234" s="16"/>
    </row>
    <row r="235" spans="1:1" ht="12.75" customHeight="1" x14ac:dyDescent="0.2">
      <c r="A235" s="16"/>
    </row>
    <row r="236" spans="1:1" ht="12.75" customHeight="1" x14ac:dyDescent="0.2">
      <c r="A236" s="16"/>
    </row>
    <row r="237" spans="1:1" ht="12.75" customHeight="1" x14ac:dyDescent="0.2">
      <c r="A237" s="16"/>
    </row>
    <row r="238" spans="1:1" ht="12.75" customHeight="1" x14ac:dyDescent="0.2">
      <c r="A238" s="16"/>
    </row>
    <row r="239" spans="1:1" ht="12.75" customHeight="1" x14ac:dyDescent="0.2">
      <c r="A239" s="16"/>
    </row>
    <row r="240" spans="1:1" ht="12.75" customHeight="1" x14ac:dyDescent="0.2">
      <c r="A240" s="16"/>
    </row>
    <row r="241" spans="1:1" ht="12.75" customHeight="1" x14ac:dyDescent="0.2">
      <c r="A241" s="16"/>
    </row>
    <row r="242" spans="1:1" ht="12.75" customHeight="1" x14ac:dyDescent="0.2">
      <c r="A242" s="16"/>
    </row>
    <row r="243" spans="1:1" ht="12.75" customHeight="1" x14ac:dyDescent="0.2">
      <c r="A243" s="16"/>
    </row>
    <row r="244" spans="1:1" ht="12.75" customHeight="1" x14ac:dyDescent="0.2">
      <c r="A244" s="16"/>
    </row>
    <row r="245" spans="1:1" ht="12.75" customHeight="1" x14ac:dyDescent="0.2">
      <c r="A245" s="16"/>
    </row>
    <row r="246" spans="1:1" ht="12.75" customHeight="1" x14ac:dyDescent="0.2">
      <c r="A246" s="16"/>
    </row>
    <row r="247" spans="1:1" ht="12.75" customHeight="1" x14ac:dyDescent="0.2">
      <c r="A247" s="16"/>
    </row>
    <row r="248" spans="1:1" ht="12.75" customHeight="1" x14ac:dyDescent="0.2">
      <c r="A248" s="16"/>
    </row>
    <row r="249" spans="1:1" ht="12.75" customHeight="1" x14ac:dyDescent="0.2">
      <c r="A249" s="16"/>
    </row>
    <row r="250" spans="1:1" ht="12.75" customHeight="1" x14ac:dyDescent="0.2">
      <c r="A250" s="16"/>
    </row>
    <row r="251" spans="1:1" ht="12.75" customHeight="1" x14ac:dyDescent="0.2">
      <c r="A251" s="16"/>
    </row>
    <row r="252" spans="1:1" ht="12.75" customHeight="1" x14ac:dyDescent="0.2">
      <c r="A252" s="16"/>
    </row>
    <row r="253" spans="1:1" ht="12.75" customHeight="1" x14ac:dyDescent="0.2">
      <c r="A253" s="16"/>
    </row>
    <row r="254" spans="1:1" ht="12.75" customHeight="1" x14ac:dyDescent="0.2">
      <c r="A254" s="16"/>
    </row>
    <row r="255" spans="1:1" ht="12.75" customHeight="1" x14ac:dyDescent="0.2">
      <c r="A255" s="16"/>
    </row>
    <row r="256" spans="1:1" ht="12.75" customHeight="1" x14ac:dyDescent="0.2">
      <c r="A256" s="16"/>
    </row>
    <row r="257" spans="1:1" ht="12.75" customHeight="1" x14ac:dyDescent="0.2">
      <c r="A257" s="16"/>
    </row>
    <row r="258" spans="1:1" ht="12.75" customHeight="1" x14ac:dyDescent="0.2">
      <c r="A258" s="16"/>
    </row>
    <row r="259" spans="1:1" ht="12.75" customHeight="1" x14ac:dyDescent="0.2">
      <c r="A259" s="16"/>
    </row>
    <row r="260" spans="1:1" ht="12.75" customHeight="1" x14ac:dyDescent="0.2">
      <c r="A260" s="16"/>
    </row>
    <row r="261" spans="1:1" ht="12.75" customHeight="1" x14ac:dyDescent="0.2">
      <c r="A261" s="16"/>
    </row>
    <row r="262" spans="1:1" ht="12.75" customHeight="1" x14ac:dyDescent="0.2">
      <c r="A262" s="16"/>
    </row>
    <row r="263" spans="1:1" ht="12.75" customHeight="1" x14ac:dyDescent="0.2">
      <c r="A263" s="16"/>
    </row>
    <row r="264" spans="1:1" ht="12.75" customHeight="1" x14ac:dyDescent="0.2">
      <c r="A264" s="16"/>
    </row>
    <row r="265" spans="1:1" ht="12.75" customHeight="1" x14ac:dyDescent="0.2">
      <c r="A265" s="16"/>
    </row>
    <row r="266" spans="1:1" ht="12.75" customHeight="1" x14ac:dyDescent="0.2">
      <c r="A266" s="16"/>
    </row>
    <row r="267" spans="1:1" ht="12.75" customHeight="1" x14ac:dyDescent="0.2">
      <c r="A267" s="16"/>
    </row>
    <row r="268" spans="1:1" ht="12.75" customHeight="1" x14ac:dyDescent="0.2">
      <c r="A268" s="16"/>
    </row>
    <row r="269" spans="1:1" ht="12.75" customHeight="1" x14ac:dyDescent="0.2">
      <c r="A269" s="16"/>
    </row>
    <row r="270" spans="1:1" ht="12.75" customHeight="1" x14ac:dyDescent="0.2">
      <c r="A270" s="16"/>
    </row>
    <row r="271" spans="1:1" ht="12.75" customHeight="1" x14ac:dyDescent="0.2">
      <c r="A271" s="16"/>
    </row>
    <row r="272" spans="1:1" ht="12.75" customHeight="1" x14ac:dyDescent="0.2">
      <c r="A272" s="16"/>
    </row>
    <row r="273" spans="1:1" ht="12.75" customHeight="1" x14ac:dyDescent="0.2">
      <c r="A273" s="16"/>
    </row>
    <row r="274" spans="1:1" ht="12.75" customHeight="1" x14ac:dyDescent="0.2">
      <c r="A274" s="16"/>
    </row>
    <row r="275" spans="1:1" ht="12.75" customHeight="1" x14ac:dyDescent="0.2">
      <c r="A275" s="16"/>
    </row>
    <row r="276" spans="1:1" ht="12.75" customHeight="1" x14ac:dyDescent="0.2">
      <c r="A276" s="16"/>
    </row>
    <row r="277" spans="1:1" ht="12.75" customHeight="1" x14ac:dyDescent="0.2">
      <c r="A277" s="16"/>
    </row>
    <row r="278" spans="1:1" ht="12.75" customHeight="1" x14ac:dyDescent="0.2">
      <c r="A278" s="16"/>
    </row>
    <row r="279" spans="1:1" ht="12.75" customHeight="1" x14ac:dyDescent="0.2">
      <c r="A279" s="16"/>
    </row>
    <row r="280" spans="1:1" ht="12.75" customHeight="1" x14ac:dyDescent="0.2">
      <c r="A280" s="16"/>
    </row>
    <row r="281" spans="1:1" ht="12.75" customHeight="1" x14ac:dyDescent="0.2">
      <c r="A281" s="16"/>
    </row>
    <row r="282" spans="1:1" ht="12.75" customHeight="1" x14ac:dyDescent="0.2">
      <c r="A282" s="16"/>
    </row>
    <row r="283" spans="1:1" ht="12.75" customHeight="1" x14ac:dyDescent="0.2">
      <c r="A283" s="16"/>
    </row>
    <row r="284" spans="1:1" ht="12.75" customHeight="1" x14ac:dyDescent="0.2">
      <c r="A284" s="16"/>
    </row>
    <row r="285" spans="1:1" ht="12.75" customHeight="1" x14ac:dyDescent="0.2">
      <c r="A285" s="16"/>
    </row>
    <row r="286" spans="1:1" ht="12.75" customHeight="1" x14ac:dyDescent="0.2">
      <c r="A286" s="16"/>
    </row>
    <row r="287" spans="1:1" ht="12.75" customHeight="1" x14ac:dyDescent="0.2">
      <c r="A287" s="16"/>
    </row>
    <row r="288" spans="1:1" ht="12.75" customHeight="1" x14ac:dyDescent="0.2">
      <c r="A288" s="16"/>
    </row>
    <row r="289" spans="1:1" ht="12.75" customHeight="1" x14ac:dyDescent="0.2">
      <c r="A289" s="16"/>
    </row>
    <row r="290" spans="1:1" ht="12.75" customHeight="1" x14ac:dyDescent="0.2">
      <c r="A290" s="16"/>
    </row>
    <row r="291" spans="1:1" ht="12.75" customHeight="1" x14ac:dyDescent="0.2">
      <c r="A291" s="16"/>
    </row>
    <row r="292" spans="1:1" ht="12.75" customHeight="1" x14ac:dyDescent="0.2">
      <c r="A292" s="16"/>
    </row>
    <row r="293" spans="1:1" ht="12.75" customHeight="1" x14ac:dyDescent="0.2">
      <c r="A293" s="16"/>
    </row>
    <row r="294" spans="1:1" ht="12.75" customHeight="1" x14ac:dyDescent="0.2">
      <c r="A294" s="16"/>
    </row>
    <row r="295" spans="1:1" ht="12.75" customHeight="1" x14ac:dyDescent="0.2">
      <c r="A295" s="16"/>
    </row>
    <row r="296" spans="1:1" ht="12.75" customHeight="1" x14ac:dyDescent="0.2">
      <c r="A296" s="16"/>
    </row>
    <row r="297" spans="1:1" ht="12.75" customHeight="1" x14ac:dyDescent="0.2">
      <c r="A297" s="16"/>
    </row>
    <row r="298" spans="1:1" ht="12.75" customHeight="1" x14ac:dyDescent="0.2">
      <c r="A298" s="16"/>
    </row>
    <row r="299" spans="1:1" ht="12.75" customHeight="1" x14ac:dyDescent="0.2">
      <c r="A299" s="16"/>
    </row>
    <row r="300" spans="1:1" ht="12.75" customHeight="1" x14ac:dyDescent="0.2">
      <c r="A300" s="16"/>
    </row>
    <row r="301" spans="1:1" ht="12.75" customHeight="1" x14ac:dyDescent="0.2">
      <c r="A301" s="16"/>
    </row>
    <row r="302" spans="1:1" ht="12.75" customHeight="1" x14ac:dyDescent="0.2">
      <c r="A302" s="16"/>
    </row>
    <row r="303" spans="1:1" ht="12.75" customHeight="1" x14ac:dyDescent="0.2">
      <c r="A303" s="16"/>
    </row>
    <row r="304" spans="1:1" ht="12.75" customHeight="1" x14ac:dyDescent="0.2">
      <c r="A304" s="16"/>
    </row>
    <row r="305" spans="1:1" ht="12.75" customHeight="1" x14ac:dyDescent="0.2">
      <c r="A305" s="16"/>
    </row>
    <row r="306" spans="1:1" ht="12.75" customHeight="1" x14ac:dyDescent="0.2">
      <c r="A306" s="16"/>
    </row>
    <row r="307" spans="1:1" ht="12.75" customHeight="1" x14ac:dyDescent="0.2">
      <c r="A307" s="16"/>
    </row>
    <row r="308" spans="1:1" ht="12.75" customHeight="1" x14ac:dyDescent="0.2">
      <c r="A308" s="16"/>
    </row>
    <row r="309" spans="1:1" ht="12.75" customHeight="1" x14ac:dyDescent="0.2">
      <c r="A309" s="16"/>
    </row>
    <row r="310" spans="1:1" ht="12.75" customHeight="1" x14ac:dyDescent="0.2">
      <c r="A310" s="16"/>
    </row>
    <row r="311" spans="1:1" ht="12.75" customHeight="1" x14ac:dyDescent="0.2">
      <c r="A311" s="16"/>
    </row>
    <row r="312" spans="1:1" ht="12.75" customHeight="1" x14ac:dyDescent="0.2">
      <c r="A312" s="16"/>
    </row>
    <row r="313" spans="1:1" ht="12.75" customHeight="1" x14ac:dyDescent="0.2">
      <c r="A313" s="16"/>
    </row>
    <row r="314" spans="1:1" ht="12.75" customHeight="1" x14ac:dyDescent="0.2">
      <c r="A314" s="16"/>
    </row>
    <row r="315" spans="1:1" ht="12.75" customHeight="1" x14ac:dyDescent="0.2">
      <c r="A315" s="16"/>
    </row>
    <row r="316" spans="1:1" ht="12.75" customHeight="1" x14ac:dyDescent="0.2">
      <c r="A316" s="16"/>
    </row>
    <row r="317" spans="1:1" ht="12.75" customHeight="1" x14ac:dyDescent="0.2">
      <c r="A317" s="16"/>
    </row>
    <row r="318" spans="1:1" ht="12.75" customHeight="1" x14ac:dyDescent="0.2">
      <c r="A318" s="16"/>
    </row>
    <row r="319" spans="1:1" ht="12.75" customHeight="1" x14ac:dyDescent="0.2">
      <c r="A319" s="16"/>
    </row>
    <row r="320" spans="1:1" ht="12.75" customHeight="1" x14ac:dyDescent="0.2">
      <c r="A320" s="16"/>
    </row>
    <row r="321" spans="1:1" ht="12.75" customHeight="1" x14ac:dyDescent="0.2">
      <c r="A321" s="16"/>
    </row>
    <row r="322" spans="1:1" ht="12.75" customHeight="1" x14ac:dyDescent="0.2">
      <c r="A322" s="16"/>
    </row>
    <row r="323" spans="1:1" ht="12.75" customHeight="1" x14ac:dyDescent="0.2">
      <c r="A323" s="16"/>
    </row>
    <row r="324" spans="1:1" ht="12.75" customHeight="1" x14ac:dyDescent="0.2">
      <c r="A324" s="16"/>
    </row>
    <row r="325" spans="1:1" ht="12.75" customHeight="1" x14ac:dyDescent="0.2">
      <c r="A325" s="16"/>
    </row>
    <row r="326" spans="1:1" ht="12.75" customHeight="1" x14ac:dyDescent="0.2">
      <c r="A326" s="16"/>
    </row>
    <row r="327" spans="1:1" ht="12.75" customHeight="1" x14ac:dyDescent="0.2">
      <c r="A327" s="16"/>
    </row>
    <row r="328" spans="1:1" ht="12.75" customHeight="1" x14ac:dyDescent="0.2">
      <c r="A328" s="16"/>
    </row>
    <row r="329" spans="1:1" ht="12.75" customHeight="1" x14ac:dyDescent="0.2">
      <c r="A329" s="16"/>
    </row>
    <row r="330" spans="1:1" ht="12.75" customHeight="1" x14ac:dyDescent="0.2">
      <c r="A330" s="16"/>
    </row>
    <row r="331" spans="1:1" ht="12.75" customHeight="1" x14ac:dyDescent="0.2">
      <c r="A331" s="16"/>
    </row>
    <row r="332" spans="1:1" ht="12.75" customHeight="1" x14ac:dyDescent="0.2">
      <c r="A332" s="16"/>
    </row>
    <row r="333" spans="1:1" ht="12.75" customHeight="1" x14ac:dyDescent="0.2">
      <c r="A333" s="16"/>
    </row>
    <row r="334" spans="1:1" ht="12.75" customHeight="1" x14ac:dyDescent="0.2">
      <c r="A334" s="16"/>
    </row>
    <row r="335" spans="1:1" ht="12.75" customHeight="1" x14ac:dyDescent="0.2">
      <c r="A335" s="16"/>
    </row>
    <row r="336" spans="1:1" ht="12.75" customHeight="1" x14ac:dyDescent="0.2">
      <c r="A336" s="16"/>
    </row>
    <row r="337" spans="1:1" ht="12.75" customHeight="1" x14ac:dyDescent="0.2">
      <c r="A337" s="16"/>
    </row>
    <row r="338" spans="1:1" ht="12.75" customHeight="1" x14ac:dyDescent="0.2">
      <c r="A338" s="16"/>
    </row>
    <row r="339" spans="1:1" ht="12.75" customHeight="1" x14ac:dyDescent="0.2">
      <c r="A339" s="16"/>
    </row>
    <row r="340" spans="1:1" ht="12.75" customHeight="1" x14ac:dyDescent="0.2">
      <c r="A340" s="16"/>
    </row>
    <row r="341" spans="1:1" ht="12.75" customHeight="1" x14ac:dyDescent="0.2">
      <c r="A341" s="16"/>
    </row>
    <row r="342" spans="1:1" ht="12.75" customHeight="1" x14ac:dyDescent="0.2">
      <c r="A342" s="16"/>
    </row>
    <row r="343" spans="1:1" ht="12.75" customHeight="1" x14ac:dyDescent="0.2">
      <c r="A343" s="16"/>
    </row>
    <row r="344" spans="1:1" ht="12.75" customHeight="1" x14ac:dyDescent="0.2">
      <c r="A344" s="16"/>
    </row>
    <row r="345" spans="1:1" ht="12.75" customHeight="1" x14ac:dyDescent="0.2">
      <c r="A345" s="16"/>
    </row>
    <row r="346" spans="1:1" ht="12.75" customHeight="1" x14ac:dyDescent="0.2">
      <c r="A346" s="16"/>
    </row>
    <row r="347" spans="1:1" ht="12.75" customHeight="1" x14ac:dyDescent="0.2">
      <c r="A347" s="16"/>
    </row>
    <row r="348" spans="1:1" ht="12.75" customHeight="1" x14ac:dyDescent="0.2">
      <c r="A348" s="16"/>
    </row>
    <row r="349" spans="1:1" ht="12.75" customHeight="1" x14ac:dyDescent="0.2">
      <c r="A349" s="16"/>
    </row>
    <row r="350" spans="1:1" ht="12.75" customHeight="1" x14ac:dyDescent="0.2">
      <c r="A350" s="16"/>
    </row>
    <row r="351" spans="1:1" ht="12.75" customHeight="1" x14ac:dyDescent="0.2">
      <c r="A351" s="16"/>
    </row>
    <row r="352" spans="1:1" ht="12.75" customHeight="1" x14ac:dyDescent="0.2">
      <c r="A352" s="16"/>
    </row>
    <row r="353" spans="1:1" ht="12.75" customHeight="1" x14ac:dyDescent="0.2">
      <c r="A353" s="16"/>
    </row>
    <row r="354" spans="1:1" ht="12.75" customHeight="1" x14ac:dyDescent="0.2">
      <c r="A354" s="16"/>
    </row>
    <row r="355" spans="1:1" ht="12.75" customHeight="1" x14ac:dyDescent="0.2">
      <c r="A355" s="16"/>
    </row>
    <row r="356" spans="1:1" ht="12.75" customHeight="1" x14ac:dyDescent="0.2">
      <c r="A356" s="16"/>
    </row>
    <row r="357" spans="1:1" ht="12.75" customHeight="1" x14ac:dyDescent="0.2">
      <c r="A357" s="16"/>
    </row>
    <row r="358" spans="1:1" ht="12.75" customHeight="1" x14ac:dyDescent="0.2">
      <c r="A358" s="16"/>
    </row>
    <row r="359" spans="1:1" ht="12.75" customHeight="1" x14ac:dyDescent="0.2">
      <c r="A359" s="16"/>
    </row>
    <row r="360" spans="1:1" ht="12.75" customHeight="1" x14ac:dyDescent="0.2">
      <c r="A360" s="16"/>
    </row>
    <row r="361" spans="1:1" ht="12.75" customHeight="1" x14ac:dyDescent="0.2">
      <c r="A361" s="16"/>
    </row>
    <row r="362" spans="1:1" ht="12.75" customHeight="1" x14ac:dyDescent="0.2">
      <c r="A362" s="16"/>
    </row>
    <row r="363" spans="1:1" ht="12.75" customHeight="1" x14ac:dyDescent="0.2">
      <c r="A363" s="16"/>
    </row>
    <row r="364" spans="1:1" ht="12.75" customHeight="1" x14ac:dyDescent="0.2">
      <c r="A364" s="16"/>
    </row>
    <row r="365" spans="1:1" ht="12.75" customHeight="1" x14ac:dyDescent="0.2">
      <c r="A365" s="16"/>
    </row>
    <row r="366" spans="1:1" ht="12.75" customHeight="1" x14ac:dyDescent="0.2">
      <c r="A366" s="16"/>
    </row>
    <row r="367" spans="1:1" ht="12.75" customHeight="1" x14ac:dyDescent="0.2">
      <c r="A367" s="16"/>
    </row>
    <row r="368" spans="1:1" ht="12.75" customHeight="1" x14ac:dyDescent="0.2">
      <c r="A368" s="16"/>
    </row>
    <row r="369" spans="1:1" ht="12.75" customHeight="1" x14ac:dyDescent="0.2">
      <c r="A369" s="16"/>
    </row>
    <row r="370" spans="1:1" ht="12.75" customHeight="1" x14ac:dyDescent="0.2">
      <c r="A370" s="16"/>
    </row>
    <row r="371" spans="1:1" ht="12.75" customHeight="1" x14ac:dyDescent="0.2">
      <c r="A371" s="16"/>
    </row>
    <row r="372" spans="1:1" ht="12.75" customHeight="1" x14ac:dyDescent="0.2">
      <c r="A372" s="16"/>
    </row>
    <row r="373" spans="1:1" ht="12.75" customHeight="1" x14ac:dyDescent="0.2">
      <c r="A373" s="16"/>
    </row>
    <row r="374" spans="1:1" ht="12.75" customHeight="1" x14ac:dyDescent="0.2">
      <c r="A374" s="16"/>
    </row>
    <row r="375" spans="1:1" ht="12.75" customHeight="1" x14ac:dyDescent="0.2">
      <c r="A375" s="16"/>
    </row>
    <row r="376" spans="1:1" ht="12.75" customHeight="1" x14ac:dyDescent="0.2">
      <c r="A376" s="16"/>
    </row>
    <row r="377" spans="1:1" ht="12.75" customHeight="1" x14ac:dyDescent="0.2">
      <c r="A377" s="16"/>
    </row>
    <row r="378" spans="1:1" ht="12.75" customHeight="1" x14ac:dyDescent="0.2">
      <c r="A378" s="16"/>
    </row>
    <row r="379" spans="1:1" ht="12.75" customHeight="1" x14ac:dyDescent="0.2">
      <c r="A379" s="16"/>
    </row>
    <row r="380" spans="1:1" ht="12.75" customHeight="1" x14ac:dyDescent="0.2">
      <c r="A380" s="16"/>
    </row>
    <row r="381" spans="1:1" ht="12.75" customHeight="1" x14ac:dyDescent="0.2">
      <c r="A381" s="16"/>
    </row>
    <row r="382" spans="1:1" ht="12.75" customHeight="1" x14ac:dyDescent="0.2">
      <c r="A382" s="16"/>
    </row>
    <row r="383" spans="1:1" ht="12.75" customHeight="1" x14ac:dyDescent="0.2">
      <c r="A383" s="16"/>
    </row>
    <row r="384" spans="1:1" ht="12.75" customHeight="1" x14ac:dyDescent="0.2">
      <c r="A384" s="16"/>
    </row>
    <row r="385" spans="1:1" ht="12.75" customHeight="1" x14ac:dyDescent="0.2">
      <c r="A385" s="16"/>
    </row>
    <row r="386" spans="1:1" ht="12.75" customHeight="1" x14ac:dyDescent="0.2">
      <c r="A386" s="16"/>
    </row>
    <row r="387" spans="1:1" ht="12.75" customHeight="1" x14ac:dyDescent="0.2">
      <c r="A387" s="16"/>
    </row>
    <row r="388" spans="1:1" ht="12.75" customHeight="1" x14ac:dyDescent="0.2">
      <c r="A388" s="16"/>
    </row>
    <row r="389" spans="1:1" ht="12.75" customHeight="1" x14ac:dyDescent="0.2">
      <c r="A389" s="16"/>
    </row>
    <row r="390" spans="1:1" ht="12.75" customHeight="1" x14ac:dyDescent="0.2">
      <c r="A390" s="16"/>
    </row>
    <row r="391" spans="1:1" ht="12.75" customHeight="1" x14ac:dyDescent="0.2">
      <c r="A391" s="16"/>
    </row>
    <row r="392" spans="1:1" ht="12.75" customHeight="1" x14ac:dyDescent="0.2">
      <c r="A392" s="16"/>
    </row>
    <row r="393" spans="1:1" ht="12.75" customHeight="1" x14ac:dyDescent="0.2">
      <c r="A393" s="16"/>
    </row>
    <row r="394" spans="1:1" ht="12.75" customHeight="1" x14ac:dyDescent="0.2">
      <c r="A394" s="16"/>
    </row>
    <row r="395" spans="1:1" ht="12.75" customHeight="1" x14ac:dyDescent="0.2">
      <c r="A395" s="16"/>
    </row>
    <row r="396" spans="1:1" ht="12.75" customHeight="1" x14ac:dyDescent="0.2">
      <c r="A396" s="16"/>
    </row>
    <row r="397" spans="1:1" ht="12.75" customHeight="1" x14ac:dyDescent="0.2">
      <c r="A397" s="16"/>
    </row>
    <row r="398" spans="1:1" ht="12.75" customHeight="1" x14ac:dyDescent="0.2">
      <c r="A398" s="16"/>
    </row>
    <row r="399" spans="1:1" ht="12.75" customHeight="1" x14ac:dyDescent="0.2">
      <c r="A399" s="16"/>
    </row>
    <row r="400" spans="1:1" ht="12.75" customHeight="1" x14ac:dyDescent="0.2">
      <c r="A400" s="16"/>
    </row>
    <row r="401" spans="1:1" ht="12.75" customHeight="1" x14ac:dyDescent="0.2">
      <c r="A401" s="16"/>
    </row>
    <row r="402" spans="1:1" ht="12.75" customHeight="1" x14ac:dyDescent="0.2">
      <c r="A402" s="16"/>
    </row>
    <row r="403" spans="1:1" ht="12.75" customHeight="1" x14ac:dyDescent="0.2">
      <c r="A403" s="16"/>
    </row>
    <row r="404" spans="1:1" ht="12.75" customHeight="1" x14ac:dyDescent="0.2">
      <c r="A404" s="16"/>
    </row>
    <row r="405" spans="1:1" ht="12.75" customHeight="1" x14ac:dyDescent="0.2">
      <c r="A405" s="16"/>
    </row>
    <row r="406" spans="1:1" ht="12.75" customHeight="1" x14ac:dyDescent="0.2">
      <c r="A406" s="16"/>
    </row>
    <row r="407" spans="1:1" ht="12.75" customHeight="1" x14ac:dyDescent="0.2">
      <c r="A407" s="16"/>
    </row>
    <row r="408" spans="1:1" ht="12.75" customHeight="1" x14ac:dyDescent="0.2">
      <c r="A408" s="16"/>
    </row>
    <row r="409" spans="1:1" ht="12.75" customHeight="1" x14ac:dyDescent="0.2">
      <c r="A409" s="16"/>
    </row>
    <row r="410" spans="1:1" ht="12.75" customHeight="1" x14ac:dyDescent="0.2">
      <c r="A410" s="16"/>
    </row>
    <row r="411" spans="1:1" ht="12.75" customHeight="1" x14ac:dyDescent="0.2">
      <c r="A411" s="16"/>
    </row>
    <row r="412" spans="1:1" ht="12.75" customHeight="1" x14ac:dyDescent="0.2">
      <c r="A412" s="16"/>
    </row>
    <row r="413" spans="1:1" ht="12.75" customHeight="1" x14ac:dyDescent="0.2">
      <c r="A413" s="16"/>
    </row>
    <row r="414" spans="1:1" ht="12.75" customHeight="1" x14ac:dyDescent="0.2">
      <c r="A414" s="16"/>
    </row>
    <row r="415" spans="1:1" ht="12.75" customHeight="1" x14ac:dyDescent="0.2">
      <c r="A415" s="16"/>
    </row>
    <row r="416" spans="1:1" ht="12.75" customHeight="1" x14ac:dyDescent="0.2">
      <c r="A416" s="16"/>
    </row>
    <row r="417" spans="1:1" ht="12.75" customHeight="1" x14ac:dyDescent="0.2">
      <c r="A417" s="16"/>
    </row>
  </sheetData>
  <phoneticPr fontId="13" type="noConversion"/>
  <pageMargins left="0.78740157480314965" right="0.78740157480314965" top="0.78740157480314965" bottom="0.39370078740157483" header="0.51181102362204722" footer="0.51181102362204722"/>
  <pageSetup paperSize="9" scale="98" orientation="portrait" r:id="rId1"/>
  <headerFooter>
    <evenHeader>&amp;C&amp;P</evenHeader>
    <firstHeader>&amp;C- 7 -</firstHeader>
  </headerFooter>
  <rowBreaks count="4" manualBreakCount="4">
    <brk id="33" max="16383" man="1"/>
    <brk id="70" max="16383" man="1"/>
    <brk id="92" max="16383" man="1"/>
    <brk id="1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A76"/>
  <sheetViews>
    <sheetView zoomScaleNormal="100" workbookViewId="0"/>
  </sheetViews>
  <sheetFormatPr baseColWidth="10" defaultRowHeight="12.75" x14ac:dyDescent="0.2"/>
  <cols>
    <col min="2" max="2" width="14.5703125" customWidth="1"/>
    <col min="8" max="8" width="12.28515625" bestFit="1" customWidth="1"/>
  </cols>
  <sheetData>
    <row r="1" spans="1:21" x14ac:dyDescent="0.2">
      <c r="A1" t="s">
        <v>574</v>
      </c>
    </row>
    <row r="3" spans="1:21" x14ac:dyDescent="0.2">
      <c r="B3" t="s">
        <v>131</v>
      </c>
      <c r="C3" t="s">
        <v>3</v>
      </c>
      <c r="D3" t="s">
        <v>4</v>
      </c>
      <c r="E3" t="s">
        <v>5</v>
      </c>
      <c r="F3" t="s">
        <v>132</v>
      </c>
      <c r="G3" t="s">
        <v>6</v>
      </c>
      <c r="H3" t="s">
        <v>189</v>
      </c>
    </row>
    <row r="4" spans="1:21" x14ac:dyDescent="0.2">
      <c r="A4">
        <v>1990</v>
      </c>
      <c r="B4" s="709">
        <v>233.565</v>
      </c>
      <c r="C4" s="709">
        <v>55.975999999999999</v>
      </c>
      <c r="D4" s="709">
        <v>21.792000000000002</v>
      </c>
      <c r="E4" s="709">
        <v>41.241999999999997</v>
      </c>
      <c r="F4" s="709">
        <v>1.9510000000000001</v>
      </c>
      <c r="G4" s="709"/>
      <c r="H4" s="709"/>
      <c r="I4" s="709">
        <v>354.52600000000001</v>
      </c>
    </row>
    <row r="5" spans="1:21" x14ac:dyDescent="0.2">
      <c r="A5">
        <v>1991</v>
      </c>
      <c r="B5" s="709">
        <v>164.97300000000001</v>
      </c>
      <c r="C5" s="709">
        <v>72.375</v>
      </c>
      <c r="D5" s="709">
        <v>18.635999999999999</v>
      </c>
      <c r="E5" s="709">
        <v>30.105</v>
      </c>
      <c r="F5" s="709">
        <v>1.5189999999999999</v>
      </c>
      <c r="G5" s="709"/>
      <c r="H5" s="709"/>
      <c r="I5" s="709">
        <v>287.608</v>
      </c>
    </row>
    <row r="6" spans="1:21" x14ac:dyDescent="0.2">
      <c r="A6">
        <v>1992</v>
      </c>
      <c r="B6" s="709">
        <v>110.854</v>
      </c>
      <c r="C6" s="709">
        <v>85.668999999999997</v>
      </c>
      <c r="D6" s="709">
        <v>29.106000000000002</v>
      </c>
      <c r="E6" s="709">
        <v>28.911999999999999</v>
      </c>
      <c r="F6" s="709">
        <v>1.5660000000000001</v>
      </c>
      <c r="G6" s="709"/>
      <c r="H6" s="709"/>
      <c r="I6" s="709">
        <v>256.10699999999997</v>
      </c>
      <c r="N6" s="686"/>
      <c r="O6" s="660"/>
      <c r="P6" s="660"/>
      <c r="Q6" s="660"/>
      <c r="R6" s="657"/>
    </row>
    <row r="7" spans="1:21" x14ac:dyDescent="0.2">
      <c r="A7">
        <v>1993</v>
      </c>
      <c r="B7" s="709">
        <v>77.507999999999996</v>
      </c>
      <c r="C7" s="709">
        <v>92.888000000000005</v>
      </c>
      <c r="D7" s="709">
        <v>39.411000000000001</v>
      </c>
      <c r="E7" s="709">
        <v>27.86</v>
      </c>
      <c r="F7" s="709">
        <v>1.3819999999999999</v>
      </c>
      <c r="G7" s="709"/>
      <c r="H7" s="709"/>
      <c r="I7" s="709">
        <v>239.04900000000004</v>
      </c>
      <c r="M7" s="51">
        <v>2020</v>
      </c>
      <c r="N7" s="217">
        <v>228402.9687434285</v>
      </c>
      <c r="O7" s="217">
        <v>5655.8187260879995</v>
      </c>
      <c r="P7" s="217">
        <v>69458.094971595434</v>
      </c>
      <c r="Q7" s="217">
        <v>75864.615092512395</v>
      </c>
      <c r="R7" s="217">
        <v>14213.151323999993</v>
      </c>
      <c r="S7" s="217">
        <v>58587.993129232738</v>
      </c>
      <c r="T7" s="467" t="s">
        <v>133</v>
      </c>
      <c r="U7" s="217">
        <v>4623.2955000000002</v>
      </c>
    </row>
    <row r="8" spans="1:21" x14ac:dyDescent="0.2">
      <c r="A8">
        <v>1994</v>
      </c>
      <c r="B8" s="709">
        <v>45.404000000000003</v>
      </c>
      <c r="C8" s="709">
        <v>99.126999999999995</v>
      </c>
      <c r="D8" s="709">
        <v>45.164000000000001</v>
      </c>
      <c r="E8" s="709">
        <v>29.26</v>
      </c>
      <c r="F8" s="709">
        <v>2.069</v>
      </c>
      <c r="G8" s="709">
        <v>0.16</v>
      </c>
      <c r="H8" s="709"/>
      <c r="I8" s="709">
        <v>221.18399999999997</v>
      </c>
      <c r="M8" s="656">
        <v>2021</v>
      </c>
      <c r="N8" s="657">
        <v>235016.27148094619</v>
      </c>
      <c r="O8" s="657">
        <v>5891.5556475329995</v>
      </c>
      <c r="P8" s="657">
        <v>68855.433521961284</v>
      </c>
      <c r="Q8" s="657">
        <v>83573.277659047832</v>
      </c>
      <c r="R8" s="657">
        <v>19501.763205600015</v>
      </c>
      <c r="S8" s="657">
        <v>52855.034946804088</v>
      </c>
      <c r="T8" s="658" t="s">
        <v>133</v>
      </c>
      <c r="U8" s="657">
        <v>4339.2065000000002</v>
      </c>
    </row>
    <row r="9" spans="1:21" x14ac:dyDescent="0.2">
      <c r="A9">
        <v>1995</v>
      </c>
      <c r="B9" s="709">
        <v>28.303000000000001</v>
      </c>
      <c r="C9" s="709">
        <v>104.788</v>
      </c>
      <c r="D9" s="709">
        <v>60.65</v>
      </c>
      <c r="E9" s="709">
        <v>29.803000000000001</v>
      </c>
      <c r="F9" s="709">
        <v>2.4</v>
      </c>
      <c r="G9" s="709">
        <v>2.1999999999999999E-2</v>
      </c>
      <c r="H9" s="709"/>
      <c r="I9" s="709">
        <v>225.96600000000001</v>
      </c>
    </row>
    <row r="10" spans="1:21" x14ac:dyDescent="0.2">
      <c r="A10">
        <v>1996</v>
      </c>
      <c r="B10" s="709">
        <v>19.331</v>
      </c>
      <c r="C10" s="709">
        <v>102.908</v>
      </c>
      <c r="D10" s="709">
        <v>81.11</v>
      </c>
      <c r="E10" s="709">
        <v>27.462</v>
      </c>
      <c r="F10" s="709">
        <v>2.5089999999999999</v>
      </c>
      <c r="G10" s="709">
        <v>1.6180000000000001</v>
      </c>
      <c r="H10" s="709"/>
      <c r="I10" s="709">
        <v>234.93799999999996</v>
      </c>
    </row>
    <row r="11" spans="1:21" x14ac:dyDescent="0.2">
      <c r="A11">
        <v>1997</v>
      </c>
      <c r="B11" s="709">
        <v>12.525</v>
      </c>
      <c r="C11" s="709">
        <v>99.878</v>
      </c>
      <c r="D11" s="709">
        <v>83.366</v>
      </c>
      <c r="E11" s="709">
        <v>26.344000000000001</v>
      </c>
      <c r="F11" s="709">
        <v>3.5510000000000002</v>
      </c>
      <c r="G11" s="709">
        <v>1.6659999999999999</v>
      </c>
      <c r="H11" s="709"/>
      <c r="I11" s="709">
        <v>227.32999999999998</v>
      </c>
    </row>
    <row r="12" spans="1:21" x14ac:dyDescent="0.2">
      <c r="A12">
        <v>1998</v>
      </c>
      <c r="B12" s="709">
        <v>8.718</v>
      </c>
      <c r="C12" s="709">
        <v>103.249</v>
      </c>
      <c r="D12" s="709">
        <v>83.816000000000003</v>
      </c>
      <c r="E12" s="709">
        <v>26.408999999999999</v>
      </c>
      <c r="F12" s="709">
        <v>4.1580000000000004</v>
      </c>
      <c r="G12" s="709">
        <v>0.86499999999999999</v>
      </c>
      <c r="H12" s="709"/>
      <c r="I12" s="709">
        <v>227.215</v>
      </c>
    </row>
    <row r="13" spans="1:21" x14ac:dyDescent="0.2">
      <c r="A13">
        <v>1999</v>
      </c>
      <c r="B13" s="709">
        <v>7.9980000000000002</v>
      </c>
      <c r="C13" s="709">
        <v>102.877</v>
      </c>
      <c r="D13" s="709">
        <v>83.619</v>
      </c>
      <c r="E13" s="709">
        <v>27.971</v>
      </c>
      <c r="F13" s="709">
        <v>4.657</v>
      </c>
      <c r="G13" s="709">
        <v>0.75</v>
      </c>
      <c r="H13" s="709"/>
      <c r="I13" s="709">
        <v>227.87200000000001</v>
      </c>
    </row>
    <row r="14" spans="1:21" x14ac:dyDescent="0.2">
      <c r="A14">
        <v>2000</v>
      </c>
      <c r="B14" s="709">
        <v>6.234</v>
      </c>
      <c r="C14" s="709">
        <v>98.680999999999997</v>
      </c>
      <c r="D14" s="709">
        <v>83.155000000000001</v>
      </c>
      <c r="E14" s="709">
        <v>27.664000000000001</v>
      </c>
      <c r="F14" s="709">
        <v>7.7839999999999998</v>
      </c>
      <c r="G14" s="709">
        <v>0.56000000000000005</v>
      </c>
      <c r="H14" s="709"/>
      <c r="I14" s="709">
        <v>224.07799999999997</v>
      </c>
    </row>
    <row r="15" spans="1:21" x14ac:dyDescent="0.2">
      <c r="A15">
        <v>2001</v>
      </c>
      <c r="B15" s="709">
        <v>5.1239999999999997</v>
      </c>
      <c r="C15" s="709">
        <v>100.479</v>
      </c>
      <c r="D15" s="709">
        <v>86.376999999999995</v>
      </c>
      <c r="E15" s="709">
        <v>28.306000000000001</v>
      </c>
      <c r="F15" s="709">
        <v>9.0690000000000008</v>
      </c>
      <c r="G15" s="709">
        <v>0.46899999999999997</v>
      </c>
      <c r="H15" s="709"/>
      <c r="I15" s="709">
        <v>229.82399999999998</v>
      </c>
    </row>
    <row r="16" spans="1:21" x14ac:dyDescent="0.2">
      <c r="A16">
        <v>2002</v>
      </c>
      <c r="B16" s="709">
        <v>5.1040000000000001</v>
      </c>
      <c r="C16" s="709">
        <v>96.809438576440002</v>
      </c>
      <c r="D16" s="709">
        <v>86.647999212111998</v>
      </c>
      <c r="E16" s="709">
        <v>34.973582399999998</v>
      </c>
      <c r="F16" s="709">
        <v>17.195</v>
      </c>
      <c r="G16" s="709">
        <v>5.3999999999999999E-2</v>
      </c>
      <c r="H16" s="709"/>
      <c r="I16" s="709">
        <v>240.78402018855198</v>
      </c>
    </row>
    <row r="17" spans="1:27" x14ac:dyDescent="0.2">
      <c r="A17">
        <v>2003</v>
      </c>
      <c r="B17" s="709">
        <v>4.5330000000000004</v>
      </c>
      <c r="C17" s="709">
        <v>93.048766701000005</v>
      </c>
      <c r="D17" s="709">
        <v>88.292060572119993</v>
      </c>
      <c r="E17" s="709">
        <v>34.627748133600001</v>
      </c>
      <c r="F17" s="709">
        <v>27.857989690589701</v>
      </c>
      <c r="G17" s="709">
        <v>0.36399999999999999</v>
      </c>
      <c r="H17" s="709">
        <v>0.86399999999999999</v>
      </c>
      <c r="I17" s="709">
        <v>249.58756509730972</v>
      </c>
    </row>
    <row r="18" spans="1:27" x14ac:dyDescent="0.2">
      <c r="A18">
        <v>2004</v>
      </c>
      <c r="B18" s="709">
        <v>4.391</v>
      </c>
      <c r="C18" s="709">
        <v>91.491846531891198</v>
      </c>
      <c r="D18" s="709">
        <v>89.962828999999999</v>
      </c>
      <c r="E18" s="709">
        <v>27.813834</v>
      </c>
      <c r="F18" s="709">
        <v>32.701168456411501</v>
      </c>
      <c r="G18" s="709">
        <v>0.27100000000000002</v>
      </c>
      <c r="H18" s="709">
        <v>0.54400000000000004</v>
      </c>
      <c r="I18" s="709">
        <v>247.17567798830271</v>
      </c>
    </row>
    <row r="19" spans="1:27" x14ac:dyDescent="0.2">
      <c r="A19">
        <v>2005</v>
      </c>
      <c r="B19" s="709">
        <v>4.5796496060000003</v>
      </c>
      <c r="C19" s="709">
        <v>87.916482036960005</v>
      </c>
      <c r="D19" s="709">
        <v>89.962828999999999</v>
      </c>
      <c r="E19" s="709">
        <v>30.463156799999897</v>
      </c>
      <c r="F19" s="709">
        <v>34.686775335558302</v>
      </c>
      <c r="G19" s="709">
        <v>0.29160000000000003</v>
      </c>
      <c r="H19" s="709">
        <v>0.650667</v>
      </c>
      <c r="I19" s="709">
        <v>248.55115977851818</v>
      </c>
    </row>
    <row r="20" spans="1:27" x14ac:dyDescent="0.2">
      <c r="A20">
        <v>2006</v>
      </c>
      <c r="B20" s="709">
        <v>4.2983023740000004</v>
      </c>
      <c r="C20" s="709">
        <v>87.403347422560003</v>
      </c>
      <c r="D20" s="709">
        <v>89.114624527999993</v>
      </c>
      <c r="E20" s="709">
        <v>30.452673600000001</v>
      </c>
      <c r="F20" s="709">
        <v>38.721440158132999</v>
      </c>
      <c r="G20" s="709">
        <v>0.27094679999999999</v>
      </c>
      <c r="H20" s="709">
        <v>0.36505399999999999</v>
      </c>
      <c r="I20" s="709">
        <v>250.62638888269296</v>
      </c>
    </row>
    <row r="21" spans="1:27" x14ac:dyDescent="0.2">
      <c r="A21">
        <v>2007</v>
      </c>
      <c r="B21" s="709">
        <v>5.2231662390000002</v>
      </c>
      <c r="C21" s="709">
        <v>75.256855584999997</v>
      </c>
      <c r="D21" s="709">
        <v>83.976375712000007</v>
      </c>
      <c r="E21" s="709">
        <v>29.0598504261595</v>
      </c>
      <c r="F21" s="709">
        <v>46.682023569376199</v>
      </c>
      <c r="G21" s="709">
        <v>0.26585999999999999</v>
      </c>
      <c r="H21" s="709">
        <v>1.5061</v>
      </c>
      <c r="I21" s="709">
        <v>241.97023153153569</v>
      </c>
    </row>
    <row r="22" spans="1:27" x14ac:dyDescent="0.2">
      <c r="A22">
        <v>2008</v>
      </c>
      <c r="B22" s="709">
        <v>5.6028210679999999</v>
      </c>
      <c r="C22" s="709">
        <v>81.989612051999998</v>
      </c>
      <c r="D22" s="709">
        <v>83.238376059000004</v>
      </c>
      <c r="E22" s="709">
        <v>29.624406516000001</v>
      </c>
      <c r="F22" s="709">
        <v>47.148090772976097</v>
      </c>
      <c r="G22" s="709">
        <v>0.27772920000000001</v>
      </c>
      <c r="H22" s="709">
        <v>1.724566</v>
      </c>
      <c r="I22" s="709">
        <v>249.60560166797612</v>
      </c>
    </row>
    <row r="23" spans="1:27" x14ac:dyDescent="0.2">
      <c r="A23">
        <v>2009</v>
      </c>
      <c r="B23" s="709">
        <v>6.1167027840000001</v>
      </c>
      <c r="C23" s="709">
        <v>79.697462216000005</v>
      </c>
      <c r="D23" s="709">
        <v>78.600627280342096</v>
      </c>
      <c r="E23" s="709">
        <v>26.503569288000001</v>
      </c>
      <c r="F23" s="709">
        <v>45.710633805471019</v>
      </c>
      <c r="G23" s="709">
        <v>0.30374279999999998</v>
      </c>
      <c r="H23" s="709">
        <v>2.9890020000000002</v>
      </c>
      <c r="I23" s="709">
        <v>239.92174017381313</v>
      </c>
    </row>
    <row r="24" spans="1:27" x14ac:dyDescent="0.2">
      <c r="A24">
        <v>2010</v>
      </c>
      <c r="B24" s="709">
        <v>6.4207371860000002</v>
      </c>
      <c r="C24" s="709">
        <v>79.304852673999989</v>
      </c>
      <c r="D24" s="709">
        <v>80.81724844489473</v>
      </c>
      <c r="E24" s="709">
        <v>28.743957025199997</v>
      </c>
      <c r="F24" s="709">
        <v>51.018523847858972</v>
      </c>
      <c r="G24" s="709">
        <v>0.33955920000000001</v>
      </c>
      <c r="H24" s="709">
        <v>3.0564909999999994</v>
      </c>
      <c r="I24" s="709">
        <v>249.70136937795365</v>
      </c>
    </row>
    <row r="25" spans="1:27" x14ac:dyDescent="0.2">
      <c r="A25">
        <v>2011</v>
      </c>
      <c r="B25" s="709">
        <v>6.3834703560000001</v>
      </c>
      <c r="C25" s="709">
        <v>76.568592468999981</v>
      </c>
      <c r="D25" s="709">
        <v>72.009707268947352</v>
      </c>
      <c r="E25" s="709">
        <v>27.788495040000001</v>
      </c>
      <c r="F25" s="709">
        <v>51.007591576799996</v>
      </c>
      <c r="G25" s="709">
        <v>0.29799720000000002</v>
      </c>
      <c r="H25" s="709">
        <v>3.5471029999999999</v>
      </c>
      <c r="I25" s="709">
        <v>237.60295691074731</v>
      </c>
    </row>
    <row r="26" spans="1:27" x14ac:dyDescent="0.2">
      <c r="A26">
        <v>2012</v>
      </c>
      <c r="B26" s="709">
        <v>6.0710982519999996</v>
      </c>
      <c r="C26" s="709">
        <v>76.072259945502765</v>
      </c>
      <c r="D26" s="709">
        <v>76.430769973610523</v>
      </c>
      <c r="E26" s="709">
        <v>26.732516400000005</v>
      </c>
      <c r="F26" s="709">
        <v>52.351309999999998</v>
      </c>
      <c r="G26" s="709">
        <v>0.31363200000000002</v>
      </c>
      <c r="H26" s="709">
        <v>3.5261960000000006</v>
      </c>
      <c r="I26" s="709">
        <v>241.49778257111331</v>
      </c>
    </row>
    <row r="27" spans="1:27" x14ac:dyDescent="0.2">
      <c r="A27">
        <v>2013</v>
      </c>
      <c r="B27" s="709">
        <v>5.431</v>
      </c>
      <c r="C27" s="709">
        <v>76.995000000000005</v>
      </c>
      <c r="D27" s="709">
        <v>77.751999999999995</v>
      </c>
      <c r="E27" s="709">
        <v>25.245000000000001</v>
      </c>
      <c r="F27" s="709">
        <v>56.856000000000002</v>
      </c>
      <c r="G27" s="709">
        <v>0.187</v>
      </c>
      <c r="H27" s="709">
        <v>3.8450000000000002</v>
      </c>
      <c r="I27" s="709">
        <v>246.31100000000001</v>
      </c>
      <c r="L27">
        <v>3159.2470000000003</v>
      </c>
      <c r="M27">
        <v>587.29499999999996</v>
      </c>
      <c r="N27">
        <f>SUM(L27:M27)</f>
        <v>3746.5420000000004</v>
      </c>
    </row>
    <row r="28" spans="1:27" x14ac:dyDescent="0.2">
      <c r="A28">
        <v>2014</v>
      </c>
      <c r="B28" s="709">
        <v>5.2141524080000003</v>
      </c>
      <c r="C28" s="709">
        <v>74.864420990586794</v>
      </c>
      <c r="D28" s="709">
        <v>69.771230582000001</v>
      </c>
      <c r="E28" s="709">
        <v>25.002488014905602</v>
      </c>
      <c r="F28" s="709">
        <v>53.613968505999999</v>
      </c>
      <c r="G28" s="709">
        <v>0</v>
      </c>
      <c r="H28" s="709">
        <v>3.46249406</v>
      </c>
      <c r="I28" s="709">
        <v>231.92875456149238</v>
      </c>
      <c r="L28">
        <v>0.437</v>
      </c>
      <c r="M28">
        <v>462.35</v>
      </c>
      <c r="N28">
        <v>984.5168576399999</v>
      </c>
      <c r="O28">
        <v>2.2929094200000004</v>
      </c>
      <c r="P28">
        <v>4422.7909215999998</v>
      </c>
      <c r="Q28">
        <f>SUM(L28:P28)</f>
        <v>5872.3876886599992</v>
      </c>
    </row>
    <row r="29" spans="1:27" x14ac:dyDescent="0.2">
      <c r="A29">
        <v>2015</v>
      </c>
      <c r="B29" s="709">
        <f>4811.689893/1000</f>
        <v>4.8116898929999996</v>
      </c>
      <c r="C29" s="709">
        <f>74306.5030212825/1000</f>
        <v>74.306503021282495</v>
      </c>
      <c r="D29" s="709">
        <f>72080.4740979268/1000</f>
        <v>72.080474097926796</v>
      </c>
      <c r="E29" s="709">
        <f>24119.3324826232/1000</f>
        <v>24.1193324826232</v>
      </c>
      <c r="F29" s="709">
        <f>53698.4222821597/1000</f>
        <v>53.698422282159697</v>
      </c>
      <c r="G29" s="709">
        <v>0</v>
      </c>
      <c r="H29" s="709">
        <f>3424.29371/1000</f>
        <v>3.4242937099999997</v>
      </c>
      <c r="I29" s="709">
        <f>232440.715486992/1000</f>
        <v>232.44071548699202</v>
      </c>
      <c r="L29">
        <v>15802.952397308814</v>
      </c>
      <c r="M29">
        <v>35468.916125816912</v>
      </c>
      <c r="N29">
        <v>100.50295999999999</v>
      </c>
      <c r="O29">
        <v>12439.8229668</v>
      </c>
      <c r="P29">
        <v>23.205218600000002</v>
      </c>
      <c r="Q29">
        <v>3930.3101960252047</v>
      </c>
      <c r="R29">
        <v>1384.7189648173382</v>
      </c>
      <c r="S29">
        <f>SUM(L29:R29)</f>
        <v>69150.428829368262</v>
      </c>
    </row>
    <row r="30" spans="1:27" x14ac:dyDescent="0.2">
      <c r="A30">
        <v>2016</v>
      </c>
      <c r="B30" s="709">
        <v>4.8623453477645224</v>
      </c>
      <c r="C30" s="709">
        <f>74478.1233649329/1000</f>
        <v>74.478123364932898</v>
      </c>
      <c r="D30" s="709">
        <v>78.05576019735507</v>
      </c>
      <c r="E30" s="709">
        <f>22389.404223198/1000</f>
        <v>22.389404223197999</v>
      </c>
      <c r="F30" s="709">
        <f>55317.9902584326/1000</f>
        <v>55.317990258432594</v>
      </c>
      <c r="G30" s="709">
        <v>0</v>
      </c>
      <c r="H30" s="709">
        <v>3.7593892799999997</v>
      </c>
      <c r="I30" s="709">
        <f>238863.012671683/1000</f>
        <v>238.86301267168301</v>
      </c>
      <c r="L30">
        <v>73813.169202481658</v>
      </c>
      <c r="M30">
        <v>20.932000000000002</v>
      </c>
      <c r="N30">
        <f>SUM(L30:M30)</f>
        <v>73834.101202481659</v>
      </c>
    </row>
    <row r="31" spans="1:27" x14ac:dyDescent="0.2">
      <c r="A31">
        <v>2017</v>
      </c>
      <c r="B31" s="709">
        <v>5.1527862795922443</v>
      </c>
      <c r="C31" s="709">
        <f>74767.2651335411/1000</f>
        <v>74.767265133541102</v>
      </c>
      <c r="D31" s="709">
        <v>78.241216445164696</v>
      </c>
      <c r="E31" s="709">
        <f>18331.468773676/1000</f>
        <v>18.331468773675997</v>
      </c>
      <c r="F31" s="709">
        <f>60059.5615673474/1000</f>
        <v>60.059561567347401</v>
      </c>
      <c r="G31" s="709">
        <v>0</v>
      </c>
      <c r="H31" s="709">
        <v>4.29462265</v>
      </c>
      <c r="I31" s="709">
        <f>240846.920849321/1000</f>
        <v>240.84692084932101</v>
      </c>
      <c r="L31">
        <v>364.30599999999998</v>
      </c>
      <c r="M31">
        <v>26.965479452054794</v>
      </c>
      <c r="N31">
        <v>676.56240000000003</v>
      </c>
      <c r="O31">
        <v>11284.00503876</v>
      </c>
      <c r="P31">
        <v>932.40000000000009</v>
      </c>
      <c r="Q31">
        <v>6545.2752</v>
      </c>
      <c r="R31">
        <v>24651.351241884142</v>
      </c>
      <c r="S31">
        <v>1090.7694999999999</v>
      </c>
      <c r="T31">
        <v>3150.1194269561706</v>
      </c>
      <c r="U31">
        <v>122.8964479638009</v>
      </c>
      <c r="V31">
        <v>8763.3134383561646</v>
      </c>
      <c r="W31">
        <v>1105.625</v>
      </c>
      <c r="X31">
        <v>0</v>
      </c>
      <c r="Y31">
        <v>0</v>
      </c>
      <c r="Z31">
        <v>1268.247865495217</v>
      </c>
      <c r="AA31">
        <f>SUM(L31:Z31)</f>
        <v>59981.837038867547</v>
      </c>
    </row>
    <row r="32" spans="1:27" x14ac:dyDescent="0.2">
      <c r="A32">
        <v>2018</v>
      </c>
      <c r="B32" s="709">
        <v>6.2410787643050005</v>
      </c>
      <c r="C32" s="709">
        <v>74.675397222334865</v>
      </c>
      <c r="D32" s="709">
        <v>79.348090065781051</v>
      </c>
      <c r="E32" s="709">
        <v>17.912512912</v>
      </c>
      <c r="F32" s="709">
        <f>55589.9423859188/1000</f>
        <v>55.589942385918803</v>
      </c>
      <c r="G32" s="709">
        <v>0</v>
      </c>
      <c r="H32" s="709">
        <v>3.7183389999999998</v>
      </c>
      <c r="I32" s="709">
        <f>237485.36035034/1000</f>
        <v>237.48536035033999</v>
      </c>
      <c r="L32">
        <v>3159.2470000000003</v>
      </c>
      <c r="M32">
        <v>587.29499999999996</v>
      </c>
      <c r="N32">
        <f>SUM(L32:M32)</f>
        <v>3746.5420000000004</v>
      </c>
    </row>
    <row r="33" spans="1:19" x14ac:dyDescent="0.2">
      <c r="A33">
        <v>2019</v>
      </c>
      <c r="B33" s="709">
        <v>5.92084620336</v>
      </c>
      <c r="C33" s="709">
        <v>74.797245465677946</v>
      </c>
      <c r="D33" s="709">
        <v>76.251251688383348</v>
      </c>
      <c r="E33" s="709">
        <v>16.784913657599986</v>
      </c>
      <c r="F33" s="709">
        <v>54.544818889712232</v>
      </c>
      <c r="G33" s="709">
        <v>0</v>
      </c>
      <c r="H33" s="709">
        <v>4.5049604999999993</v>
      </c>
      <c r="I33" s="709">
        <v>232.80403640473349</v>
      </c>
      <c r="L33">
        <v>3202.2992214800006</v>
      </c>
      <c r="M33">
        <v>65777.979908678608</v>
      </c>
      <c r="N33">
        <v>70053.260397960694</v>
      </c>
      <c r="O33">
        <v>12668.903868684389</v>
      </c>
      <c r="P33">
        <v>61524.945220117428</v>
      </c>
      <c r="R33" s="709">
        <v>3804.0060000000003</v>
      </c>
      <c r="S33">
        <v>217031.39461692111</v>
      </c>
    </row>
    <row r="34" spans="1:19" x14ac:dyDescent="0.2">
      <c r="A34">
        <v>2020</v>
      </c>
      <c r="B34" s="709">
        <v>5.6558187260879995</v>
      </c>
      <c r="C34" s="709">
        <v>69.458094971595429</v>
      </c>
      <c r="D34" s="709">
        <v>75.864615092512395</v>
      </c>
      <c r="E34" s="709">
        <v>14.213151323999993</v>
      </c>
      <c r="F34" s="709">
        <v>58.587993129232736</v>
      </c>
      <c r="G34" s="709">
        <v>0</v>
      </c>
      <c r="H34" s="709">
        <v>4.6232955000000002</v>
      </c>
      <c r="I34" s="709">
        <v>228.40296874342849</v>
      </c>
    </row>
    <row r="35" spans="1:19" x14ac:dyDescent="0.2">
      <c r="A35">
        <v>2021</v>
      </c>
      <c r="B35" s="709">
        <v>5.8915556475329991</v>
      </c>
      <c r="C35" s="709">
        <v>68.855433521961288</v>
      </c>
      <c r="D35" s="709">
        <v>83.573277659047832</v>
      </c>
      <c r="E35" s="709">
        <v>19.501763205600014</v>
      </c>
      <c r="F35" s="709">
        <v>52.855034946804089</v>
      </c>
      <c r="G35" s="709">
        <v>0</v>
      </c>
      <c r="H35" s="709">
        <v>4.3392065000000004</v>
      </c>
      <c r="I35" s="709">
        <v>235.01627148094619</v>
      </c>
    </row>
    <row r="36" spans="1:19" s="758" customFormat="1" x14ac:dyDescent="0.2">
      <c r="A36" s="758">
        <v>2022</v>
      </c>
      <c r="B36" s="709">
        <v>5.8719999999999999</v>
      </c>
      <c r="C36" s="709">
        <v>69.150000000000006</v>
      </c>
      <c r="D36" s="709">
        <v>75.125</v>
      </c>
      <c r="E36" s="709">
        <v>16.599</v>
      </c>
      <c r="F36" s="709">
        <v>59.981999999999999</v>
      </c>
      <c r="G36" s="709">
        <v>0</v>
      </c>
      <c r="H36" s="709">
        <v>3.7469999999999999</v>
      </c>
      <c r="I36" s="709">
        <v>230.476</v>
      </c>
    </row>
    <row r="37" spans="1:19" s="758" customFormat="1" x14ac:dyDescent="0.2">
      <c r="A37" s="758">
        <v>2023</v>
      </c>
      <c r="B37" s="709">
        <f>L33/1000</f>
        <v>3.2022992214800006</v>
      </c>
      <c r="C37" s="709">
        <v>68.716987719658306</v>
      </c>
      <c r="D37" s="709">
        <f>N33/1000</f>
        <v>70.053260397960699</v>
      </c>
      <c r="E37" s="709">
        <f>O33/1000</f>
        <v>12.668903868684389</v>
      </c>
      <c r="F37" s="709">
        <f>P33/1000</f>
        <v>61.524945220117431</v>
      </c>
      <c r="G37" s="709">
        <v>0</v>
      </c>
      <c r="H37" s="709">
        <f>R33/1000</f>
        <v>3.8040060000000002</v>
      </c>
      <c r="I37" s="709">
        <v>219.97040311790099</v>
      </c>
    </row>
    <row r="38" spans="1:19" x14ac:dyDescent="0.2">
      <c r="B38" s="1051"/>
      <c r="C38" s="1051"/>
      <c r="D38" s="1051"/>
      <c r="E38" s="1051"/>
      <c r="F38" s="1051"/>
      <c r="G38" s="1051"/>
      <c r="H38" s="1051"/>
      <c r="I38" s="1051"/>
    </row>
    <row r="39" spans="1:19" x14ac:dyDescent="0.2">
      <c r="A39" t="s">
        <v>575</v>
      </c>
    </row>
    <row r="41" spans="1:19" x14ac:dyDescent="0.2">
      <c r="B41" t="s">
        <v>576</v>
      </c>
      <c r="C41" t="s">
        <v>577</v>
      </c>
    </row>
    <row r="42" spans="1:19" x14ac:dyDescent="0.2">
      <c r="A42">
        <v>1990</v>
      </c>
      <c r="B42" s="737">
        <v>135.80000000000001</v>
      </c>
      <c r="C42" s="737">
        <v>117.9</v>
      </c>
    </row>
    <row r="43" spans="1:19" x14ac:dyDescent="0.2">
      <c r="A43">
        <v>1991</v>
      </c>
      <c r="B43" s="737">
        <v>111.8</v>
      </c>
      <c r="C43" s="737">
        <v>94.2</v>
      </c>
    </row>
    <row r="44" spans="1:19" x14ac:dyDescent="0.2">
      <c r="A44">
        <v>1992</v>
      </c>
      <c r="B44" s="737">
        <v>100.6</v>
      </c>
      <c r="C44" s="737">
        <v>85</v>
      </c>
    </row>
    <row r="45" spans="1:19" x14ac:dyDescent="0.2">
      <c r="A45">
        <v>1993</v>
      </c>
      <c r="B45" s="737">
        <v>94.4</v>
      </c>
      <c r="C45" s="737">
        <v>82.2</v>
      </c>
    </row>
    <row r="46" spans="1:19" x14ac:dyDescent="0.2">
      <c r="A46">
        <v>1994</v>
      </c>
      <c r="B46" s="737">
        <v>87.8</v>
      </c>
      <c r="C46" s="737">
        <v>76.900000000000006</v>
      </c>
    </row>
    <row r="47" spans="1:19" x14ac:dyDescent="0.2">
      <c r="A47">
        <v>1995</v>
      </c>
      <c r="B47" s="737">
        <v>90.3</v>
      </c>
      <c r="C47" s="737">
        <v>81</v>
      </c>
    </row>
    <row r="48" spans="1:19" x14ac:dyDescent="0.2">
      <c r="A48">
        <v>1996</v>
      </c>
      <c r="B48" s="737">
        <v>94.3</v>
      </c>
      <c r="C48" s="737">
        <v>84.1</v>
      </c>
    </row>
    <row r="49" spans="1:3" x14ac:dyDescent="0.2">
      <c r="A49">
        <v>1997</v>
      </c>
      <c r="B49" s="737">
        <v>91.7</v>
      </c>
      <c r="C49" s="737">
        <v>82.2</v>
      </c>
    </row>
    <row r="50" spans="1:3" x14ac:dyDescent="0.2">
      <c r="A50">
        <v>1998</v>
      </c>
      <c r="B50" s="737">
        <v>92</v>
      </c>
      <c r="C50" s="737">
        <v>82.8</v>
      </c>
    </row>
    <row r="51" spans="1:3" x14ac:dyDescent="0.2">
      <c r="A51">
        <v>1999</v>
      </c>
      <c r="B51" s="737">
        <v>92.796570136601602</v>
      </c>
      <c r="C51" s="737">
        <v>83.876172418399022</v>
      </c>
    </row>
    <row r="52" spans="1:3" x14ac:dyDescent="0.2">
      <c r="A52">
        <v>2000</v>
      </c>
      <c r="B52" s="737">
        <v>91.789539225344754</v>
      </c>
      <c r="C52" s="737">
        <v>83.852507870056499</v>
      </c>
    </row>
    <row r="53" spans="1:3" x14ac:dyDescent="0.2">
      <c r="A53">
        <v>2001</v>
      </c>
      <c r="B53" s="737">
        <v>95.307804180747425</v>
      </c>
      <c r="C53" s="737">
        <v>88.454072282881171</v>
      </c>
    </row>
    <row r="54" spans="1:3" x14ac:dyDescent="0.2">
      <c r="A54">
        <v>2002</v>
      </c>
      <c r="B54" s="737">
        <v>100.66052407150383</v>
      </c>
      <c r="C54" s="737">
        <v>91.57330144980854</v>
      </c>
    </row>
    <row r="55" spans="1:3" x14ac:dyDescent="0.2">
      <c r="A55">
        <v>2003</v>
      </c>
      <c r="B55" s="737">
        <v>105.17096606126765</v>
      </c>
      <c r="C55" s="737">
        <v>94.115404736986335</v>
      </c>
    </row>
    <row r="56" spans="1:3" x14ac:dyDescent="0.2">
      <c r="A56">
        <v>2004</v>
      </c>
      <c r="B56" s="737">
        <v>104.94598114886669</v>
      </c>
      <c r="C56" s="737">
        <v>93.995007896155315</v>
      </c>
    </row>
    <row r="57" spans="1:3" x14ac:dyDescent="0.2">
      <c r="A57">
        <v>2005</v>
      </c>
      <c r="B57" s="737">
        <v>106.46527088592927</v>
      </c>
      <c r="C57" s="737">
        <v>94.507027307754115</v>
      </c>
    </row>
    <row r="58" spans="1:3" x14ac:dyDescent="0.2">
      <c r="A58">
        <v>2006</v>
      </c>
      <c r="B58" s="737">
        <v>108.4427550398042</v>
      </c>
      <c r="C58" s="737">
        <v>95.907523974583</v>
      </c>
    </row>
    <row r="59" spans="1:3" x14ac:dyDescent="0.2">
      <c r="A59">
        <v>2007</v>
      </c>
      <c r="B59" s="737">
        <v>105.69990530898777</v>
      </c>
      <c r="C59" s="737">
        <v>93.04504901717911</v>
      </c>
    </row>
    <row r="60" spans="1:3" x14ac:dyDescent="0.2">
      <c r="A60">
        <v>2008</v>
      </c>
      <c r="B60" s="737">
        <v>110.06688162209903</v>
      </c>
      <c r="C60" s="737">
        <v>96.180869357533012</v>
      </c>
    </row>
    <row r="61" spans="1:3" x14ac:dyDescent="0.2">
      <c r="A61">
        <v>2009</v>
      </c>
      <c r="B61" s="737">
        <v>106.63747706493629</v>
      </c>
      <c r="C61" s="737">
        <v>91.493058437312598</v>
      </c>
    </row>
    <row r="62" spans="1:3" x14ac:dyDescent="0.2">
      <c r="A62">
        <v>2010</v>
      </c>
      <c r="B62" s="737">
        <v>111.72195808903868</v>
      </c>
      <c r="C62" s="737">
        <v>98.216136747911094</v>
      </c>
    </row>
    <row r="63" spans="1:3" x14ac:dyDescent="0.2">
      <c r="A63">
        <v>2011</v>
      </c>
      <c r="B63" s="737">
        <v>108.91209670629685</v>
      </c>
      <c r="C63" s="737">
        <v>94.743829644073642</v>
      </c>
    </row>
    <row r="64" spans="1:3" x14ac:dyDescent="0.2">
      <c r="A64">
        <v>2012</v>
      </c>
      <c r="B64" s="737">
        <v>111.26571444353424</v>
      </c>
      <c r="C64" s="737">
        <v>96.579132390139776</v>
      </c>
    </row>
    <row r="65" spans="1:11" x14ac:dyDescent="0.2">
      <c r="A65">
        <v>2013</v>
      </c>
      <c r="B65" s="737">
        <v>113.98890883669662</v>
      </c>
      <c r="C65" s="737">
        <v>99.355949244312953</v>
      </c>
    </row>
    <row r="66" spans="1:11" x14ac:dyDescent="0.2">
      <c r="A66">
        <v>2014</v>
      </c>
      <c r="B66" s="737">
        <v>107.53589037880096</v>
      </c>
      <c r="C66" s="737">
        <v>93.984147445118708</v>
      </c>
      <c r="E66" s="702" t="s">
        <v>584</v>
      </c>
      <c r="F66" s="702" t="s">
        <v>585</v>
      </c>
      <c r="H66" t="s">
        <v>581</v>
      </c>
      <c r="I66" t="s">
        <v>582</v>
      </c>
      <c r="J66" s="702" t="s">
        <v>583</v>
      </c>
    </row>
    <row r="67" spans="1:11" x14ac:dyDescent="0.2">
      <c r="A67">
        <v>2015</v>
      </c>
      <c r="B67" s="737">
        <v>107.08030421648922</v>
      </c>
      <c r="C67" s="737">
        <v>94.452192907186216</v>
      </c>
      <c r="E67">
        <f>H67/I67*1000</f>
        <v>107.08030421648922</v>
      </c>
      <c r="F67">
        <f>J67/I67*1000</f>
        <v>94.452192907186216</v>
      </c>
      <c r="G67">
        <v>2015</v>
      </c>
      <c r="H67" s="709">
        <v>232440.71548699221</v>
      </c>
      <c r="I67">
        <v>2170714</v>
      </c>
      <c r="J67">
        <v>205028.69747432982</v>
      </c>
    </row>
    <row r="68" spans="1:11" x14ac:dyDescent="0.2">
      <c r="A68">
        <v>2016</v>
      </c>
      <c r="B68" s="737">
        <v>110.68065131988612</v>
      </c>
      <c r="C68" s="737">
        <v>97.1301236886288</v>
      </c>
      <c r="E68">
        <f t="shared" ref="E68:E73" si="0">H68/I68*1000</f>
        <v>110.68065131988612</v>
      </c>
      <c r="F68">
        <f t="shared" ref="F68:F73" si="1">J68/I68*1000</f>
        <v>97.1301236886288</v>
      </c>
      <c r="G68">
        <v>2016</v>
      </c>
      <c r="H68" s="709">
        <v>238863.01267168319</v>
      </c>
      <c r="I68">
        <v>2158128</v>
      </c>
      <c r="J68">
        <v>209619.23957589309</v>
      </c>
    </row>
    <row r="69" spans="1:11" x14ac:dyDescent="0.2">
      <c r="A69">
        <v>2017</v>
      </c>
      <c r="B69" s="737">
        <v>111.95907449514178</v>
      </c>
      <c r="C69" s="737">
        <v>96.830978456716011</v>
      </c>
      <c r="E69">
        <f t="shared" si="0"/>
        <v>111.95907449514178</v>
      </c>
      <c r="F69">
        <f t="shared" si="1"/>
        <v>96.830978456716011</v>
      </c>
      <c r="G69">
        <v>2017</v>
      </c>
      <c r="H69" s="709">
        <v>240846.92084932147</v>
      </c>
      <c r="I69">
        <v>2151205</v>
      </c>
      <c r="J69">
        <v>208303.28501097977</v>
      </c>
    </row>
    <row r="70" spans="1:11" x14ac:dyDescent="0.2">
      <c r="A70">
        <v>2018</v>
      </c>
      <c r="B70" s="737">
        <v>110.8116158031023</v>
      </c>
      <c r="C70" s="737">
        <v>97.124798308911792</v>
      </c>
      <c r="E70">
        <f t="shared" si="0"/>
        <v>110.8116158031023</v>
      </c>
      <c r="F70">
        <f t="shared" si="1"/>
        <v>97.124798308911792</v>
      </c>
      <c r="G70">
        <v>2018</v>
      </c>
      <c r="H70" s="709">
        <v>237485.36035033967</v>
      </c>
      <c r="I70">
        <v>2143145</v>
      </c>
      <c r="J70">
        <v>208152.52587175276</v>
      </c>
    </row>
    <row r="71" spans="1:11" x14ac:dyDescent="0.2">
      <c r="A71">
        <v>2019</v>
      </c>
      <c r="B71" s="737">
        <v>109.12460726825392</v>
      </c>
      <c r="C71" s="737">
        <v>97.385545412602454</v>
      </c>
      <c r="E71">
        <f>H71/I71*1000</f>
        <v>109.12460726825392</v>
      </c>
      <c r="F71">
        <f>J71/I71*1000</f>
        <v>97.385545412602454</v>
      </c>
      <c r="G71">
        <v>2019</v>
      </c>
      <c r="H71" s="757">
        <f>232.804036404733*1000</f>
        <v>232804.03640473302</v>
      </c>
      <c r="I71">
        <v>2133378</v>
      </c>
      <c r="J71">
        <v>207760.18010124701</v>
      </c>
    </row>
    <row r="72" spans="1:11" x14ac:dyDescent="0.2">
      <c r="A72">
        <v>2020</v>
      </c>
      <c r="B72" s="737">
        <v>107.72520654220661</v>
      </c>
      <c r="C72" s="737">
        <v>94.969116103377033</v>
      </c>
      <c r="E72">
        <f t="shared" si="0"/>
        <v>107.72520654220661</v>
      </c>
      <c r="F72">
        <f t="shared" si="1"/>
        <v>94.969116103377033</v>
      </c>
      <c r="G72">
        <v>2020</v>
      </c>
      <c r="H72" s="709">
        <v>228402.9687434285</v>
      </c>
      <c r="I72">
        <v>2120237</v>
      </c>
      <c r="J72">
        <v>201357.03381967582</v>
      </c>
    </row>
    <row r="73" spans="1:11" x14ac:dyDescent="0.2">
      <c r="A73">
        <v>2021</v>
      </c>
      <c r="B73" s="737">
        <v>111.44217119886223</v>
      </c>
      <c r="C73" s="737">
        <v>97.552978688778751</v>
      </c>
      <c r="E73">
        <f t="shared" si="0"/>
        <v>111.44217119886223</v>
      </c>
      <c r="F73">
        <f t="shared" si="1"/>
        <v>97.552978688778751</v>
      </c>
      <c r="G73">
        <v>2021</v>
      </c>
      <c r="H73" s="709">
        <v>235016.27148094619</v>
      </c>
      <c r="I73">
        <v>2108863</v>
      </c>
      <c r="J73">
        <v>205725.86729655403</v>
      </c>
    </row>
    <row r="74" spans="1:11" x14ac:dyDescent="0.2">
      <c r="A74" s="758">
        <v>2022</v>
      </c>
      <c r="B74" s="737">
        <v>108.16572535435947</v>
      </c>
      <c r="C74" s="737">
        <v>94.921462568774672</v>
      </c>
      <c r="E74" s="758">
        <f t="shared" ref="E74" si="2">H74/I74*1000</f>
        <v>108.77516169422627</v>
      </c>
      <c r="F74" s="758">
        <f t="shared" ref="F74" si="3">J74/I74*1000</f>
        <v>94.921462568774672</v>
      </c>
      <c r="G74">
        <v>2022</v>
      </c>
      <c r="H74" s="709">
        <v>230476.07585257746</v>
      </c>
      <c r="I74">
        <v>2118830</v>
      </c>
      <c r="J74">
        <v>201122.44253459686</v>
      </c>
    </row>
    <row r="75" spans="1:11" x14ac:dyDescent="0.2">
      <c r="A75" s="758">
        <v>2023</v>
      </c>
      <c r="B75" s="737">
        <f>E75</f>
        <v>104.01135914637814</v>
      </c>
      <c r="C75" s="737">
        <f>F75</f>
        <v>92.193265171783494</v>
      </c>
      <c r="E75" s="758">
        <f>H75/I75*1000</f>
        <v>104.01135914637814</v>
      </c>
      <c r="F75">
        <f>J75/I75*1000</f>
        <v>92.193265171783494</v>
      </c>
      <c r="G75">
        <v>2023</v>
      </c>
      <c r="H75" s="1054">
        <v>219970.50311790075</v>
      </c>
      <c r="I75" s="758">
        <v>2114870</v>
      </c>
      <c r="J75" s="758">
        <v>194976.77071384978</v>
      </c>
    </row>
    <row r="76" spans="1:11" x14ac:dyDescent="0.2">
      <c r="H76" s="754"/>
      <c r="I76" s="758"/>
      <c r="J76" s="754"/>
      <c r="K76" s="754"/>
    </row>
  </sheetData>
  <phoneticPr fontId="63" type="noConversion"/>
  <pageMargins left="0.7" right="0.7" top="0.78740157499999996" bottom="0.78740157499999996" header="0.3" footer="0.3"/>
  <pageSetup paperSize="9" scale="75"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16" zoomScaleNormal="100" workbookViewId="0">
      <selection activeCell="D36" sqref="D36"/>
    </sheetView>
  </sheetViews>
  <sheetFormatPr baseColWidth="10" defaultRowHeight="12.75" x14ac:dyDescent="0.2"/>
  <sheetData>
    <row r="1" spans="1:17" x14ac:dyDescent="0.2">
      <c r="A1" t="s">
        <v>573</v>
      </c>
      <c r="I1" s="710" t="s">
        <v>572</v>
      </c>
      <c r="J1" s="478"/>
      <c r="K1" s="478"/>
      <c r="L1" s="478"/>
      <c r="M1" s="478"/>
      <c r="N1" s="478"/>
      <c r="O1" s="478"/>
      <c r="P1" s="478"/>
      <c r="Q1" s="478"/>
    </row>
    <row r="2" spans="1:17" x14ac:dyDescent="0.2">
      <c r="B2" t="s">
        <v>589</v>
      </c>
      <c r="C2" t="s">
        <v>7</v>
      </c>
      <c r="D2" t="s">
        <v>571</v>
      </c>
      <c r="I2" s="478"/>
      <c r="J2" s="478"/>
      <c r="K2" s="478"/>
      <c r="L2" s="478"/>
      <c r="M2" s="478"/>
      <c r="N2" s="478"/>
      <c r="O2" s="478"/>
      <c r="P2" s="478"/>
      <c r="Q2" s="478"/>
    </row>
    <row r="3" spans="1:17" x14ac:dyDescent="0.2">
      <c r="A3">
        <v>1990</v>
      </c>
      <c r="B3">
        <v>147.583</v>
      </c>
      <c r="C3">
        <v>44.082999999999998</v>
      </c>
      <c r="D3">
        <v>116.264</v>
      </c>
      <c r="I3" s="478"/>
      <c r="J3" s="478" t="s">
        <v>131</v>
      </c>
      <c r="K3" s="478" t="s">
        <v>3</v>
      </c>
      <c r="L3" s="478" t="s">
        <v>4</v>
      </c>
      <c r="M3" s="478" t="s">
        <v>5</v>
      </c>
      <c r="N3" s="478" t="s">
        <v>132</v>
      </c>
      <c r="O3" s="478" t="s">
        <v>6</v>
      </c>
      <c r="P3" s="478" t="s">
        <v>189</v>
      </c>
      <c r="Q3" s="478"/>
    </row>
    <row r="4" spans="1:17" x14ac:dyDescent="0.2">
      <c r="A4">
        <v>1991</v>
      </c>
      <c r="B4">
        <v>117.881</v>
      </c>
      <c r="C4">
        <v>45.23</v>
      </c>
      <c r="D4">
        <v>79.183000000000007</v>
      </c>
      <c r="I4" s="478">
        <v>1990</v>
      </c>
      <c r="J4" s="711">
        <v>161.84399999999999</v>
      </c>
      <c r="K4" s="711">
        <v>53.841000000000001</v>
      </c>
      <c r="L4" s="711">
        <v>22.11</v>
      </c>
      <c r="M4" s="711">
        <v>42.238</v>
      </c>
      <c r="N4" s="711">
        <v>0.66500000000000004</v>
      </c>
      <c r="O4" s="711">
        <v>27.242000000000001</v>
      </c>
      <c r="P4" s="711"/>
      <c r="Q4" s="711">
        <f>SUM(J4:P4)</f>
        <v>307.94000000000005</v>
      </c>
    </row>
    <row r="5" spans="1:17" x14ac:dyDescent="0.2">
      <c r="A5">
        <v>1992</v>
      </c>
      <c r="B5">
        <v>109.304</v>
      </c>
      <c r="C5">
        <v>48.031999999999996</v>
      </c>
      <c r="D5">
        <v>59.095999999999997</v>
      </c>
      <c r="I5" s="478">
        <v>1991</v>
      </c>
      <c r="J5" s="711">
        <v>101.497</v>
      </c>
      <c r="K5" s="711">
        <v>63.783000000000001</v>
      </c>
      <c r="L5" s="711">
        <v>17.515000000000001</v>
      </c>
      <c r="M5" s="711">
        <v>33.084000000000003</v>
      </c>
      <c r="N5" s="711">
        <v>0.61399999999999999</v>
      </c>
      <c r="O5" s="711">
        <v>25.800999999999998</v>
      </c>
      <c r="P5" s="711"/>
      <c r="Q5" s="711">
        <f t="shared" ref="Q5:Q27" si="0">SUM(J5:P5)</f>
        <v>242.29400000000001</v>
      </c>
    </row>
    <row r="6" spans="1:17" x14ac:dyDescent="0.2">
      <c r="A6">
        <v>1993</v>
      </c>
      <c r="B6">
        <v>107.11799999999999</v>
      </c>
      <c r="C6">
        <v>53.116</v>
      </c>
      <c r="D6">
        <v>47.966999999999999</v>
      </c>
      <c r="I6" s="478">
        <v>1992</v>
      </c>
      <c r="J6" s="711">
        <v>64.97</v>
      </c>
      <c r="K6" s="711">
        <v>73.149000000000001</v>
      </c>
      <c r="L6" s="711">
        <v>25.06</v>
      </c>
      <c r="M6" s="711">
        <v>29.498000000000001</v>
      </c>
      <c r="N6" s="711">
        <v>0.61499999999999999</v>
      </c>
      <c r="O6" s="711">
        <v>23.14</v>
      </c>
      <c r="P6" s="711"/>
      <c r="Q6" s="711">
        <f t="shared" si="0"/>
        <v>216.43200000000002</v>
      </c>
    </row>
    <row r="7" spans="1:17" x14ac:dyDescent="0.2">
      <c r="A7">
        <v>1994</v>
      </c>
      <c r="B7">
        <v>105.242</v>
      </c>
      <c r="C7">
        <v>54.061</v>
      </c>
      <c r="D7">
        <v>34.219000000000001</v>
      </c>
      <c r="I7" s="478">
        <v>1993</v>
      </c>
      <c r="J7" s="711">
        <v>43.588999999999999</v>
      </c>
      <c r="K7" s="711">
        <v>83.664000000000001</v>
      </c>
      <c r="L7" s="711">
        <v>32.909999999999997</v>
      </c>
      <c r="M7" s="711">
        <v>29.109000000000002</v>
      </c>
      <c r="N7" s="711">
        <v>0.47499999999999998</v>
      </c>
      <c r="O7" s="711">
        <v>18.454000000000001</v>
      </c>
      <c r="P7" s="711"/>
      <c r="Q7" s="711">
        <f t="shared" si="0"/>
        <v>208.20100000000002</v>
      </c>
    </row>
    <row r="8" spans="1:17" x14ac:dyDescent="0.2">
      <c r="A8">
        <v>1995</v>
      </c>
      <c r="B8">
        <v>105.935</v>
      </c>
      <c r="C8">
        <v>59.07</v>
      </c>
      <c r="D8">
        <v>37.866999999999997</v>
      </c>
      <c r="I8" s="478">
        <v>1994</v>
      </c>
      <c r="J8" s="711">
        <v>23.808</v>
      </c>
      <c r="K8" s="711">
        <v>87.2</v>
      </c>
      <c r="L8" s="711">
        <v>34.630000000000003</v>
      </c>
      <c r="M8" s="711">
        <v>29.413</v>
      </c>
      <c r="N8" s="711">
        <v>0.29699999999999999</v>
      </c>
      <c r="O8" s="711">
        <v>18.173999999999999</v>
      </c>
      <c r="P8" s="711"/>
      <c r="Q8" s="711">
        <f t="shared" si="0"/>
        <v>193.52200000000002</v>
      </c>
    </row>
    <row r="9" spans="1:17" x14ac:dyDescent="0.2">
      <c r="A9">
        <v>1996</v>
      </c>
      <c r="B9">
        <v>112.111</v>
      </c>
      <c r="C9">
        <v>58.655999999999999</v>
      </c>
      <c r="D9">
        <v>38.845999999999997</v>
      </c>
      <c r="I9" s="478">
        <v>1995</v>
      </c>
      <c r="J9" s="711">
        <v>18.690999999999999</v>
      </c>
      <c r="K9" s="711">
        <v>92.289000000000001</v>
      </c>
      <c r="L9" s="711">
        <v>42.500999999999998</v>
      </c>
      <c r="M9" s="711">
        <v>31.706</v>
      </c>
      <c r="N9" s="711">
        <v>0.5</v>
      </c>
      <c r="O9" s="711">
        <v>17.184000000000001</v>
      </c>
      <c r="P9" s="711"/>
      <c r="Q9" s="711">
        <f t="shared" si="0"/>
        <v>202.87099999999998</v>
      </c>
    </row>
    <row r="10" spans="1:17" x14ac:dyDescent="0.2">
      <c r="A10">
        <v>1997</v>
      </c>
      <c r="B10">
        <v>107.554</v>
      </c>
      <c r="C10">
        <v>58.747</v>
      </c>
      <c r="D10">
        <v>37.319000000000003</v>
      </c>
      <c r="I10" s="478">
        <v>1996</v>
      </c>
      <c r="J10" s="711">
        <v>13.875999999999999</v>
      </c>
      <c r="K10" s="711">
        <v>94.070999999999998</v>
      </c>
      <c r="L10" s="711">
        <v>49.774000000000001</v>
      </c>
      <c r="M10" s="711">
        <v>33.051000000000002</v>
      </c>
      <c r="N10" s="711">
        <v>0.32</v>
      </c>
      <c r="O10" s="711">
        <v>18.521000000000001</v>
      </c>
      <c r="P10" s="711"/>
      <c r="Q10" s="711">
        <f t="shared" si="0"/>
        <v>209.613</v>
      </c>
    </row>
    <row r="11" spans="1:17" x14ac:dyDescent="0.2">
      <c r="A11">
        <v>1998</v>
      </c>
      <c r="B11">
        <v>108.005</v>
      </c>
      <c r="C11">
        <v>59.875999999999998</v>
      </c>
      <c r="D11">
        <v>36.713000000000001</v>
      </c>
      <c r="I11" s="478">
        <v>1997</v>
      </c>
      <c r="J11" s="711">
        <v>10.795</v>
      </c>
      <c r="K11" s="711">
        <v>92.149000000000001</v>
      </c>
      <c r="L11" s="711">
        <v>51.707999999999998</v>
      </c>
      <c r="M11" s="711">
        <v>33.194000000000003</v>
      </c>
      <c r="N11" s="711">
        <v>1.1459999999999999</v>
      </c>
      <c r="O11" s="711">
        <v>14.628</v>
      </c>
      <c r="P11" s="711"/>
      <c r="Q11" s="711">
        <f t="shared" si="0"/>
        <v>203.62</v>
      </c>
    </row>
    <row r="12" spans="1:17" x14ac:dyDescent="0.2">
      <c r="A12">
        <v>1999</v>
      </c>
      <c r="B12">
        <v>106.38200000000001</v>
      </c>
      <c r="C12">
        <v>62.045000000000002</v>
      </c>
      <c r="D12">
        <v>37.545000000000002</v>
      </c>
      <c r="I12" s="478">
        <v>1998</v>
      </c>
      <c r="J12" s="711">
        <v>7.8860000000000001</v>
      </c>
      <c r="K12" s="711">
        <v>95.68</v>
      </c>
      <c r="L12" s="711">
        <v>51.917000000000002</v>
      </c>
      <c r="M12" s="711">
        <v>34.139000000000003</v>
      </c>
      <c r="N12" s="711">
        <v>1.419</v>
      </c>
      <c r="O12" s="711">
        <v>13.552</v>
      </c>
      <c r="P12" s="711"/>
      <c r="Q12" s="711">
        <f t="shared" si="0"/>
        <v>204.59300000000002</v>
      </c>
    </row>
    <row r="13" spans="1:17" x14ac:dyDescent="0.2">
      <c r="A13">
        <v>2000</v>
      </c>
      <c r="B13">
        <v>104.315</v>
      </c>
      <c r="C13">
        <v>61.747999999999998</v>
      </c>
      <c r="D13">
        <v>38.622999999999998</v>
      </c>
      <c r="I13" s="478">
        <v>1999</v>
      </c>
      <c r="J13" s="711">
        <v>7.4939999999999998</v>
      </c>
      <c r="K13" s="711">
        <v>94.507999999999996</v>
      </c>
      <c r="L13" s="711">
        <v>54.103999999999999</v>
      </c>
      <c r="M13" s="711">
        <v>34.960999999999999</v>
      </c>
      <c r="N13" s="711">
        <v>1.6659999999999999</v>
      </c>
      <c r="O13" s="711">
        <v>13.233000000000001</v>
      </c>
      <c r="P13" s="711"/>
      <c r="Q13" s="711">
        <f t="shared" si="0"/>
        <v>205.96600000000001</v>
      </c>
    </row>
    <row r="14" spans="1:17" x14ac:dyDescent="0.2">
      <c r="A14">
        <v>2001</v>
      </c>
      <c r="B14">
        <v>113.505</v>
      </c>
      <c r="C14">
        <v>61.287999999999997</v>
      </c>
      <c r="D14">
        <v>38.503</v>
      </c>
      <c r="I14" s="478">
        <v>2000</v>
      </c>
      <c r="J14" s="711">
        <v>5.9820000000000002</v>
      </c>
      <c r="K14" s="711">
        <v>92.492999999999995</v>
      </c>
      <c r="L14" s="711">
        <v>55.073999999999998</v>
      </c>
      <c r="M14" s="711">
        <v>36.968000000000004</v>
      </c>
      <c r="N14" s="711">
        <v>1.93</v>
      </c>
      <c r="O14" s="711">
        <v>12.256</v>
      </c>
      <c r="P14" s="711"/>
      <c r="Q14" s="711">
        <f t="shared" si="0"/>
        <v>204.703</v>
      </c>
    </row>
    <row r="15" spans="1:17" x14ac:dyDescent="0.2">
      <c r="A15">
        <v>2002</v>
      </c>
      <c r="B15">
        <v>113.78400000000001</v>
      </c>
      <c r="C15">
        <v>61.758000000000003</v>
      </c>
      <c r="D15">
        <v>43.505298494519998</v>
      </c>
      <c r="I15" s="478">
        <v>2001</v>
      </c>
      <c r="J15" s="711">
        <v>5.0620000000000003</v>
      </c>
      <c r="K15" s="711">
        <v>95.18</v>
      </c>
      <c r="L15" s="711">
        <v>58.576999999999998</v>
      </c>
      <c r="M15" s="711">
        <v>38.959000000000003</v>
      </c>
      <c r="N15" s="711">
        <v>2.4649999999999999</v>
      </c>
      <c r="O15" s="711">
        <v>13.054</v>
      </c>
      <c r="P15" s="711"/>
      <c r="Q15" s="711">
        <f t="shared" si="0"/>
        <v>213.29700000000003</v>
      </c>
    </row>
    <row r="16" spans="1:17" x14ac:dyDescent="0.2">
      <c r="A16">
        <v>2003</v>
      </c>
      <c r="B16">
        <v>114.76325717935001</v>
      </c>
      <c r="C16">
        <v>58.863210199999997</v>
      </c>
      <c r="D16">
        <v>49.724178661400003</v>
      </c>
      <c r="I16" s="478">
        <v>2002</v>
      </c>
      <c r="J16" s="711">
        <v>5</v>
      </c>
      <c r="K16" s="711">
        <v>91.488888868960004</v>
      </c>
      <c r="L16" s="711">
        <v>55.582224048</v>
      </c>
      <c r="M16" s="711">
        <v>46.202486399999998</v>
      </c>
      <c r="N16" s="711">
        <v>8.3059999999999992</v>
      </c>
      <c r="O16" s="711">
        <v>12.4677756</v>
      </c>
      <c r="P16" s="711"/>
      <c r="Q16" s="711">
        <f t="shared" si="0"/>
        <v>219.04737491696002</v>
      </c>
    </row>
    <row r="17" spans="1:17" x14ac:dyDescent="0.2">
      <c r="A17">
        <v>2004</v>
      </c>
      <c r="B17">
        <v>111.76867339899999</v>
      </c>
      <c r="C17">
        <v>58.916705800000003</v>
      </c>
      <c r="D17">
        <v>50.699098032999999</v>
      </c>
      <c r="I17" s="478">
        <v>2003</v>
      </c>
      <c r="J17" s="711">
        <v>4.4249999999999998</v>
      </c>
      <c r="K17" s="711">
        <v>88.045952740999994</v>
      </c>
      <c r="L17" s="711">
        <v>54.820549785719997</v>
      </c>
      <c r="M17" s="711">
        <v>45.1980504</v>
      </c>
      <c r="N17" s="711">
        <v>17.196705999999999</v>
      </c>
      <c r="O17" s="711">
        <v>12.800811700000001</v>
      </c>
      <c r="P17" s="711">
        <v>0.86399999999999999</v>
      </c>
      <c r="Q17" s="711">
        <f t="shared" si="0"/>
        <v>223.35107062672</v>
      </c>
    </row>
    <row r="18" spans="1:17" x14ac:dyDescent="0.2">
      <c r="A18">
        <v>2005</v>
      </c>
      <c r="B18">
        <v>111.723285717</v>
      </c>
      <c r="C18">
        <v>57.833206064000002</v>
      </c>
      <c r="D18">
        <v>51.078792872000008</v>
      </c>
      <c r="I18" s="478">
        <v>2004</v>
      </c>
      <c r="J18" s="711">
        <v>4.2969999999999997</v>
      </c>
      <c r="K18" s="711">
        <v>86.014996483714498</v>
      </c>
      <c r="L18" s="711">
        <v>58.651825176000003</v>
      </c>
      <c r="M18" s="711">
        <v>39.638667599999998</v>
      </c>
      <c r="N18" s="711">
        <v>19.715357999999998</v>
      </c>
      <c r="O18" s="711">
        <v>12.5227564</v>
      </c>
      <c r="P18" s="711">
        <v>0.54400000000000004</v>
      </c>
      <c r="Q18" s="711">
        <f t="shared" si="0"/>
        <v>221.38460365971449</v>
      </c>
    </row>
    <row r="19" spans="1:17" x14ac:dyDescent="0.2">
      <c r="A19">
        <v>2006</v>
      </c>
      <c r="B19">
        <v>110.54693887400001</v>
      </c>
      <c r="C19">
        <v>57.091872707999997</v>
      </c>
      <c r="D19">
        <v>54.016890977999999</v>
      </c>
      <c r="I19" s="478">
        <v>2005</v>
      </c>
      <c r="J19" s="711">
        <f>3899.009084/1000</f>
        <v>3.8990090839999998</v>
      </c>
      <c r="K19" s="711">
        <f>82252.417857/1000</f>
        <v>82.252417856999998</v>
      </c>
      <c r="L19" s="711">
        <f>56940.929736/1000</f>
        <v>56.940929736000001</v>
      </c>
      <c r="M19" s="711">
        <f>42320.6064/1000</f>
        <v>42.320606399999996</v>
      </c>
      <c r="N19" s="711">
        <v>21.149826000000001</v>
      </c>
      <c r="O19" s="711">
        <f>13485.2762/1000</f>
        <v>13.485276199999999</v>
      </c>
      <c r="P19" s="711">
        <f>585.678/1000</f>
        <v>0.58567800000000003</v>
      </c>
      <c r="Q19" s="711">
        <f t="shared" si="0"/>
        <v>220.63374327699998</v>
      </c>
    </row>
    <row r="20" spans="1:17" x14ac:dyDescent="0.2">
      <c r="A20">
        <v>2007</v>
      </c>
      <c r="B20">
        <v>96.304243510999996</v>
      </c>
      <c r="C20">
        <v>56.769527140000001</v>
      </c>
      <c r="D20">
        <v>59.926895576</v>
      </c>
      <c r="I20" s="478">
        <v>2006</v>
      </c>
      <c r="J20" s="711">
        <v>3.4999582939999998</v>
      </c>
      <c r="K20" s="711">
        <v>81.649314662560002</v>
      </c>
      <c r="L20" s="711">
        <v>56.658712512000001</v>
      </c>
      <c r="M20" s="711">
        <v>42.9298164</v>
      </c>
      <c r="N20" s="711">
        <v>23.220461</v>
      </c>
      <c r="O20" s="711">
        <v>13.496518</v>
      </c>
      <c r="P20" s="711">
        <v>0.200934</v>
      </c>
      <c r="Q20" s="711">
        <f t="shared" si="0"/>
        <v>221.65571486855998</v>
      </c>
    </row>
    <row r="21" spans="1:17" x14ac:dyDescent="0.2">
      <c r="A21">
        <v>2008</v>
      </c>
      <c r="B21">
        <v>105.89352150800001</v>
      </c>
      <c r="C21">
        <v>56.120532025999999</v>
      </c>
      <c r="D21">
        <v>56.099883705000003</v>
      </c>
      <c r="I21" s="478">
        <v>2007</v>
      </c>
      <c r="J21" s="711">
        <v>4.5209202389999996</v>
      </c>
      <c r="K21" s="711">
        <v>70.704076584999996</v>
      </c>
      <c r="L21" s="711">
        <v>54.642244951999999</v>
      </c>
      <c r="M21" s="711">
        <v>44.801438400000002</v>
      </c>
      <c r="N21" s="711">
        <v>24.948675000000001</v>
      </c>
      <c r="O21" s="711">
        <v>12.336033799999999</v>
      </c>
      <c r="P21" s="711">
        <v>1.047105</v>
      </c>
      <c r="Q21" s="711">
        <f t="shared" si="0"/>
        <v>213.000493976</v>
      </c>
    </row>
    <row r="22" spans="1:17" x14ac:dyDescent="0.2">
      <c r="A22">
        <v>2009</v>
      </c>
      <c r="B22">
        <v>100.77776443</v>
      </c>
      <c r="C22">
        <v>55.352586084000002</v>
      </c>
      <c r="D22">
        <v>49.716480723000004</v>
      </c>
      <c r="I22" s="478">
        <v>2008</v>
      </c>
      <c r="J22" s="711">
        <v>4.876228212</v>
      </c>
      <c r="K22" s="711">
        <v>76.896024052000001</v>
      </c>
      <c r="L22" s="711">
        <v>54.811385682789499</v>
      </c>
      <c r="M22" s="711">
        <v>45.181918799999998</v>
      </c>
      <c r="N22" s="711">
        <v>22.169360999999999</v>
      </c>
      <c r="O22" s="711">
        <v>13.206759</v>
      </c>
      <c r="P22" s="711">
        <v>0.97374000000000005</v>
      </c>
      <c r="Q22" s="711">
        <f t="shared" si="0"/>
        <v>218.11541674678952</v>
      </c>
    </row>
    <row r="23" spans="1:17" x14ac:dyDescent="0.2">
      <c r="A23">
        <v>2010</v>
      </c>
      <c r="B23">
        <v>107.36567744899999</v>
      </c>
      <c r="C23">
        <v>55.966762590999998</v>
      </c>
      <c r="D23">
        <v>56.183373028999995</v>
      </c>
      <c r="I23" s="478">
        <v>2009</v>
      </c>
      <c r="J23" s="711">
        <v>5.1342065249999997</v>
      </c>
      <c r="K23" s="711">
        <v>73.739803215999999</v>
      </c>
      <c r="L23" s="711">
        <v>50.083750871999996</v>
      </c>
      <c r="M23" s="711">
        <v>42.125648400000003</v>
      </c>
      <c r="N23" s="711">
        <v>19.351895000000003</v>
      </c>
      <c r="O23" s="711">
        <v>13.356638200000001</v>
      </c>
      <c r="P23" s="711">
        <v>2.0566430000000002</v>
      </c>
      <c r="Q23" s="711">
        <f t="shared" si="0"/>
        <v>205.84858521300001</v>
      </c>
    </row>
    <row r="24" spans="1:17" x14ac:dyDescent="0.2">
      <c r="A24">
        <v>2011</v>
      </c>
      <c r="B24">
        <v>94.98659484800001</v>
      </c>
      <c r="C24">
        <v>55.417701874000002</v>
      </c>
      <c r="D24">
        <v>56.290297575999993</v>
      </c>
      <c r="I24" s="478">
        <v>2010</v>
      </c>
      <c r="J24" s="711">
        <v>5.6867348199999999</v>
      </c>
      <c r="K24" s="711">
        <v>74.533766673999978</v>
      </c>
      <c r="L24" s="711">
        <v>54.377920940999992</v>
      </c>
      <c r="M24" s="711">
        <v>44.942065200000002</v>
      </c>
      <c r="N24" s="711">
        <v>24.008426400000008</v>
      </c>
      <c r="O24" s="711">
        <v>13.761828</v>
      </c>
      <c r="P24" s="711">
        <v>2.2047789999999994</v>
      </c>
      <c r="Q24" s="711">
        <f t="shared" si="0"/>
        <v>219.51552103500001</v>
      </c>
    </row>
    <row r="25" spans="1:17" x14ac:dyDescent="0.2">
      <c r="A25">
        <v>2012</v>
      </c>
      <c r="B25">
        <v>99.955434049680946</v>
      </c>
      <c r="C25">
        <v>54.64772269482183</v>
      </c>
      <c r="D25">
        <v>55.017985948000003</v>
      </c>
      <c r="I25" s="478">
        <v>2011</v>
      </c>
      <c r="J25" s="711">
        <v>5.6077430459999995</v>
      </c>
      <c r="K25" s="711">
        <v>71.483812586999989</v>
      </c>
      <c r="L25" s="711">
        <v>47.759290985999989</v>
      </c>
      <c r="M25" s="711">
        <v>46.495249200000003</v>
      </c>
      <c r="N25" s="711">
        <v>20.925982000000001</v>
      </c>
      <c r="O25" s="711">
        <v>11.965271164000002</v>
      </c>
      <c r="P25" s="711">
        <v>2.4560730000000004</v>
      </c>
      <c r="Q25" s="711">
        <f t="shared" si="0"/>
        <v>206.69342198299998</v>
      </c>
    </row>
    <row r="26" spans="1:17" x14ac:dyDescent="0.2">
      <c r="A26">
        <v>2013</v>
      </c>
      <c r="B26">
        <v>105.194</v>
      </c>
      <c r="C26">
        <v>53.965000000000003</v>
      </c>
      <c r="D26">
        <v>55.533999999999999</v>
      </c>
      <c r="I26" s="478">
        <v>2012</v>
      </c>
      <c r="J26" s="711">
        <v>5.4109742380000005</v>
      </c>
      <c r="K26" s="711">
        <v>72.033312945502772</v>
      </c>
      <c r="L26" s="711">
        <v>51.051883103999991</v>
      </c>
      <c r="M26" s="711">
        <v>45.512956799999998</v>
      </c>
      <c r="N26" s="711">
        <v>20.238995999999997</v>
      </c>
      <c r="O26" s="711">
        <v>12.993440600000001</v>
      </c>
      <c r="P26" s="711">
        <v>2.3795800000000003</v>
      </c>
      <c r="Q26" s="711">
        <f t="shared" si="0"/>
        <v>209.62114368750275</v>
      </c>
    </row>
    <row r="27" spans="1:17" x14ac:dyDescent="0.2">
      <c r="A27">
        <v>2014</v>
      </c>
      <c r="B27">
        <v>93.276501430100296</v>
      </c>
      <c r="C27">
        <v>53.824709720986597</v>
      </c>
      <c r="D27">
        <v>55.600011114093</v>
      </c>
      <c r="F27" s="702" t="s">
        <v>590</v>
      </c>
      <c r="G27" s="702" t="s">
        <v>7</v>
      </c>
      <c r="H27" s="702" t="s">
        <v>591</v>
      </c>
      <c r="I27" s="478">
        <v>2013</v>
      </c>
      <c r="J27" s="711">
        <v>4.8129999999999997</v>
      </c>
      <c r="K27" s="711">
        <v>73.352999999999994</v>
      </c>
      <c r="L27" s="711">
        <v>52.914999999999999</v>
      </c>
      <c r="M27" s="711">
        <v>45.125</v>
      </c>
      <c r="N27" s="711">
        <v>23.141999999999999</v>
      </c>
      <c r="O27" s="711">
        <v>13.205</v>
      </c>
      <c r="P27" s="711">
        <v>2.1389999999999998</v>
      </c>
      <c r="Q27" s="711">
        <f t="shared" si="0"/>
        <v>214.69200000000001</v>
      </c>
    </row>
    <row r="28" spans="1:17" s="754" customFormat="1" x14ac:dyDescent="0.2">
      <c r="A28" s="702">
        <v>2015</v>
      </c>
      <c r="B28" s="702">
        <v>95.379688811331761</v>
      </c>
      <c r="C28" s="702">
        <v>53.820326922998106</v>
      </c>
      <c r="D28" s="702">
        <v>55.828681740000007</v>
      </c>
      <c r="F28" s="754">
        <v>55828.681740000007</v>
      </c>
      <c r="G28" s="754">
        <v>53820.326922998109</v>
      </c>
      <c r="H28" s="754">
        <v>95379.688811331755</v>
      </c>
      <c r="I28" s="478">
        <v>2014</v>
      </c>
      <c r="J28" s="711">
        <v>4.5998414079999996</v>
      </c>
      <c r="K28" s="711">
        <v>71.163177776586807</v>
      </c>
      <c r="L28" s="711">
        <v>47.748147361999997</v>
      </c>
      <c r="M28" s="711">
        <v>45.020615651999996</v>
      </c>
      <c r="N28" s="711">
        <v>21.326272735</v>
      </c>
      <c r="O28" s="711">
        <v>10.918210699999999</v>
      </c>
      <c r="P28" s="711">
        <v>1.92464539</v>
      </c>
      <c r="Q28" s="711">
        <f>SUM(J28:P28)</f>
        <v>202.7009110235868</v>
      </c>
    </row>
    <row r="29" spans="1:17" s="754" customFormat="1" x14ac:dyDescent="0.2">
      <c r="A29" s="702">
        <v>2016</v>
      </c>
      <c r="B29" s="702">
        <v>95.572445596104927</v>
      </c>
      <c r="C29" s="702">
        <v>54.446393609788203</v>
      </c>
      <c r="D29" s="702">
        <v>59.600400370000003</v>
      </c>
      <c r="F29" s="754">
        <v>59600.400370000003</v>
      </c>
      <c r="G29" s="754">
        <v>54446.393609788203</v>
      </c>
      <c r="H29" s="754">
        <v>95572.445596104924</v>
      </c>
      <c r="I29" s="478">
        <v>2015</v>
      </c>
      <c r="J29" s="711">
        <v>4.2828699970000006</v>
      </c>
      <c r="K29" s="711">
        <v>71.028840977744011</v>
      </c>
      <c r="L29" s="711">
        <v>50.269851298583191</v>
      </c>
      <c r="M29" s="711">
        <v>46.180898799999994</v>
      </c>
      <c r="N29" s="711">
        <v>19.898297101002633</v>
      </c>
      <c r="O29" s="711">
        <v>11.55346802</v>
      </c>
      <c r="P29" s="711">
        <v>1.81447128</v>
      </c>
      <c r="Q29" s="711">
        <v>205.02869747432982</v>
      </c>
    </row>
    <row r="30" spans="1:17" s="754" customFormat="1" x14ac:dyDescent="0.2">
      <c r="A30" s="702">
        <v>2017</v>
      </c>
      <c r="B30" s="702">
        <v>94.56483470170275</v>
      </c>
      <c r="C30" s="702">
        <v>54.948469989277015</v>
      </c>
      <c r="D30" s="702">
        <v>58.789980320000012</v>
      </c>
      <c r="F30" s="754">
        <v>58789.98032000001</v>
      </c>
      <c r="G30" s="754">
        <v>54948.469989277015</v>
      </c>
      <c r="H30" s="754">
        <v>94564.834701702755</v>
      </c>
      <c r="I30" s="478">
        <v>2016</v>
      </c>
      <c r="J30" s="711">
        <v>4.3521002340045225</v>
      </c>
      <c r="K30" s="711">
        <v>71.032248420582874</v>
      </c>
      <c r="L30" s="711">
        <v>53.252433900078977</v>
      </c>
      <c r="M30" s="711">
        <v>45.129910000000002</v>
      </c>
      <c r="N30" s="711">
        <v>21.552611291226743</v>
      </c>
      <c r="O30" s="711">
        <v>12.1926916</v>
      </c>
      <c r="P30" s="711">
        <v>2.1072441300000002</v>
      </c>
      <c r="Q30" s="711">
        <v>209.61923957589309</v>
      </c>
    </row>
    <row r="31" spans="1:17" s="754" customFormat="1" x14ac:dyDescent="0.2">
      <c r="A31" s="702">
        <v>2018</v>
      </c>
      <c r="B31" s="702">
        <v>94.121142762150086</v>
      </c>
      <c r="C31" s="702">
        <v>53.641505160722652</v>
      </c>
      <c r="D31" s="702">
        <v>60.389877948880006</v>
      </c>
      <c r="F31" s="754">
        <v>60389.877948880006</v>
      </c>
      <c r="G31" s="754">
        <v>53641.505160722649</v>
      </c>
      <c r="H31" s="754">
        <v>94121.142762150092</v>
      </c>
      <c r="I31" s="478">
        <v>2017</v>
      </c>
      <c r="J31" s="711">
        <v>4.5911971720722446</v>
      </c>
      <c r="K31" s="711">
        <v>71.400887612221453</v>
      </c>
      <c r="L31" s="711">
        <v>53.72509916452438</v>
      </c>
      <c r="M31" s="711">
        <v>43.720684999999996</v>
      </c>
      <c r="N31" s="711">
        <v>20.620000742161679</v>
      </c>
      <c r="O31" s="711">
        <v>12.0094204</v>
      </c>
      <c r="P31" s="711">
        <v>2.2359949200000004</v>
      </c>
      <c r="Q31" s="711">
        <v>208.30328501097978</v>
      </c>
    </row>
    <row r="32" spans="1:17" x14ac:dyDescent="0.2">
      <c r="A32" s="702">
        <v>2019</v>
      </c>
      <c r="B32" s="702">
        <v>94.01831669361755</v>
      </c>
      <c r="C32" s="702">
        <v>54.281630434789811</v>
      </c>
      <c r="D32" s="702">
        <v>59.460232972839997</v>
      </c>
      <c r="F32">
        <v>59460.23297284</v>
      </c>
      <c r="G32">
        <v>54281.630434789811</v>
      </c>
      <c r="H32">
        <v>94018.316693617555</v>
      </c>
      <c r="I32" s="478">
        <v>2018</v>
      </c>
      <c r="J32" s="711">
        <v>5.8205000359050008</v>
      </c>
      <c r="K32" s="711">
        <v>71.443682014900318</v>
      </c>
      <c r="L32" s="711">
        <v>54.465423536423778</v>
      </c>
      <c r="M32" s="711">
        <v>42.082702884000007</v>
      </c>
      <c r="N32" s="711">
        <v>20.648</v>
      </c>
      <c r="O32" s="711">
        <v>11.358891999999999</v>
      </c>
      <c r="P32" s="711">
        <v>2.3337650000000001</v>
      </c>
      <c r="Q32" s="711">
        <v>208.15252587175277</v>
      </c>
    </row>
    <row r="33" spans="1:17" x14ac:dyDescent="0.2">
      <c r="A33" s="702">
        <v>2020</v>
      </c>
      <c r="B33" s="702">
        <v>94.446994176626603</v>
      </c>
      <c r="C33" s="702">
        <v>49.868788052189231</v>
      </c>
      <c r="D33" s="702">
        <v>57.04125159086</v>
      </c>
      <c r="F33">
        <v>57041.251590860003</v>
      </c>
      <c r="G33">
        <v>49868.788052189229</v>
      </c>
      <c r="H33">
        <v>94446.994176626598</v>
      </c>
      <c r="I33" s="478">
        <v>2019</v>
      </c>
      <c r="J33" s="711">
        <v>5.53190400124</v>
      </c>
      <c r="K33" s="711">
        <v>71.405834055805329</v>
      </c>
      <c r="L33" s="711">
        <v>53.382625785457151</v>
      </c>
      <c r="M33" s="711">
        <v>41.768944775999998</v>
      </c>
      <c r="N33" s="711">
        <v>20.124094282744906</v>
      </c>
      <c r="O33" s="711">
        <v>12.644356200000001</v>
      </c>
      <c r="P33" s="711">
        <v>2.9024209999999999</v>
      </c>
      <c r="Q33" s="711">
        <v>207.76018010124739</v>
      </c>
    </row>
    <row r="34" spans="1:17" x14ac:dyDescent="0.2">
      <c r="A34" s="702">
        <v>2021</v>
      </c>
      <c r="B34" s="702">
        <v>98.373661117691299</v>
      </c>
      <c r="C34" s="702">
        <v>49.994688657362737</v>
      </c>
      <c r="D34" s="702">
        <v>57.3575175215</v>
      </c>
      <c r="F34">
        <v>57357.517521499998</v>
      </c>
      <c r="G34">
        <v>49994.688657362734</v>
      </c>
      <c r="H34">
        <v>98373.661117691299</v>
      </c>
      <c r="I34" s="478">
        <v>2020</v>
      </c>
      <c r="J34" s="711">
        <v>5.2918488364479996</v>
      </c>
      <c r="K34" s="711">
        <v>65.981496466479996</v>
      </c>
      <c r="L34" s="711">
        <v>53.096113786503302</v>
      </c>
      <c r="M34" s="711">
        <v>40.682105495999998</v>
      </c>
      <c r="N34" s="711">
        <v>21.003863034244599</v>
      </c>
      <c r="O34" s="711">
        <v>12.3090542</v>
      </c>
      <c r="P34" s="711">
        <v>2.9925519999999999</v>
      </c>
      <c r="Q34" s="711">
        <v>201.35703381967582</v>
      </c>
    </row>
    <row r="35" spans="1:17" x14ac:dyDescent="0.2">
      <c r="A35" s="702">
        <v>2022</v>
      </c>
      <c r="B35">
        <v>91.109314036863097</v>
      </c>
      <c r="C35">
        <v>50.474926546993792</v>
      </c>
      <c r="D35">
        <v>59.538113077119995</v>
      </c>
      <c r="I35" s="478">
        <v>2021</v>
      </c>
      <c r="J35" s="711">
        <v>5.5130787241729999</v>
      </c>
      <c r="K35" s="711">
        <v>65.326235933027178</v>
      </c>
      <c r="L35" s="711">
        <v>58.645117172350133</v>
      </c>
      <c r="M35" s="711">
        <v>41.617813212000009</v>
      </c>
      <c r="N35" s="711">
        <v>18.772971655003737</v>
      </c>
      <c r="O35" s="711">
        <v>13.0380816</v>
      </c>
      <c r="P35" s="711">
        <v>2.8125689999999999</v>
      </c>
      <c r="Q35" s="711">
        <v>205.72586729655404</v>
      </c>
    </row>
    <row r="36" spans="1:17" x14ac:dyDescent="0.2">
      <c r="A36" s="702">
        <v>2023</v>
      </c>
      <c r="B36">
        <v>91.810143248689286</v>
      </c>
      <c r="C36">
        <v>49.671774123264434</v>
      </c>
      <c r="D36">
        <v>53.494853341896061</v>
      </c>
      <c r="I36" s="478">
        <v>2022</v>
      </c>
      <c r="J36" s="711">
        <v>5.4844831017999995</v>
      </c>
      <c r="K36" s="711">
        <v>65.454471581194767</v>
      </c>
      <c r="L36" s="711">
        <v>52.377422501266601</v>
      </c>
      <c r="M36" s="711">
        <v>40.690663416</v>
      </c>
      <c r="N36" s="711">
        <v>22.570708534335527</v>
      </c>
      <c r="O36" s="711">
        <v>11.796346400000003</v>
      </c>
      <c r="P36" s="711">
        <v>2.7483470000000003</v>
      </c>
      <c r="Q36">
        <v>201.12200000000001</v>
      </c>
    </row>
    <row r="37" spans="1:17" x14ac:dyDescent="0.2">
      <c r="I37" s="478">
        <v>2023</v>
      </c>
      <c r="J37" s="711">
        <f>J39/1000</f>
        <v>2.8469859274</v>
      </c>
      <c r="K37" s="711">
        <f t="shared" ref="K37:P37" si="1">K39/1000</f>
        <v>65.128055986388432</v>
      </c>
      <c r="L37" s="711">
        <f t="shared" si="1"/>
        <v>49.610321420870719</v>
      </c>
      <c r="M37" s="711">
        <f t="shared" si="1"/>
        <v>41.111755228</v>
      </c>
      <c r="N37" s="711">
        <f t="shared" si="1"/>
        <v>23.255104151190643</v>
      </c>
      <c r="O37" s="711">
        <f t="shared" si="1"/>
        <v>10.764563000000003</v>
      </c>
      <c r="P37" s="711">
        <f t="shared" si="1"/>
        <v>2.2599849999999999</v>
      </c>
      <c r="Q37" s="709">
        <f>J37+K37+L37+M37+N37+O37+P37</f>
        <v>194.97677071384979</v>
      </c>
    </row>
    <row r="39" spans="1:17" x14ac:dyDescent="0.2">
      <c r="J39">
        <v>2846.9859274</v>
      </c>
      <c r="K39">
        <v>65128.055986388426</v>
      </c>
      <c r="L39">
        <v>49610.321420870721</v>
      </c>
      <c r="M39">
        <v>41111.755228000002</v>
      </c>
      <c r="N39">
        <v>23255.104151190644</v>
      </c>
      <c r="O39">
        <v>10764.563000000002</v>
      </c>
      <c r="P39">
        <v>2259.9850000000001</v>
      </c>
    </row>
  </sheetData>
  <pageMargins left="0.7" right="0.7" top="0.78740157499999996" bottom="0.78740157499999996" header="0.3" footer="0.3"/>
  <pageSetup paperSize="9" scale="86" orientation="portrait" r:id="rId1"/>
  <colBreaks count="1" manualBreakCount="1">
    <brk id="8" max="3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48"/>
  <sheetViews>
    <sheetView zoomScaleNormal="100" zoomScaleSheetLayoutView="100" workbookViewId="0"/>
  </sheetViews>
  <sheetFormatPr baseColWidth="10" defaultColWidth="11.42578125" defaultRowHeight="12.75" customHeight="1" x14ac:dyDescent="0.2"/>
  <cols>
    <col min="1" max="1" width="86.140625" style="30" customWidth="1"/>
    <col min="2" max="2" width="3" style="30" bestFit="1" customWidth="1"/>
    <col min="3" max="3" width="84" style="30" customWidth="1"/>
    <col min="4" max="16384" width="11.42578125" style="30"/>
  </cols>
  <sheetData>
    <row r="1" spans="1:2" ht="15.75" customHeight="1" x14ac:dyDescent="0.2">
      <c r="A1" s="770" t="s">
        <v>597</v>
      </c>
    </row>
    <row r="2" spans="1:2" ht="12.75" customHeight="1" x14ac:dyDescent="0.25">
      <c r="A2" s="321" t="s">
        <v>648</v>
      </c>
    </row>
    <row r="3" spans="1:2" ht="12.75" customHeight="1" x14ac:dyDescent="0.2">
      <c r="A3" s="32"/>
    </row>
    <row r="4" spans="1:2" ht="12.75" customHeight="1" x14ac:dyDescent="0.2">
      <c r="A4" s="30" t="s">
        <v>384</v>
      </c>
    </row>
    <row r="5" spans="1:2" ht="12.75" customHeight="1" x14ac:dyDescent="0.2">
      <c r="A5" s="30" t="s">
        <v>385</v>
      </c>
    </row>
    <row r="6" spans="1:2" ht="12.75" customHeight="1" x14ac:dyDescent="0.2">
      <c r="A6" s="30" t="s">
        <v>382</v>
      </c>
    </row>
    <row r="8" spans="1:2" ht="12.75" customHeight="1" x14ac:dyDescent="0.2">
      <c r="A8" s="31" t="s">
        <v>383</v>
      </c>
    </row>
    <row r="9" spans="1:2" ht="12.75" customHeight="1" x14ac:dyDescent="0.2">
      <c r="A9" s="322" t="s">
        <v>525</v>
      </c>
    </row>
    <row r="10" spans="1:2" ht="12.75" customHeight="1" x14ac:dyDescent="0.2">
      <c r="A10" s="322" t="s">
        <v>526</v>
      </c>
    </row>
    <row r="11" spans="1:2" ht="12.75" customHeight="1" x14ac:dyDescent="0.2">
      <c r="A11" s="323" t="s">
        <v>527</v>
      </c>
    </row>
    <row r="12" spans="1:2" ht="12.75" customHeight="1" x14ac:dyDescent="0.2">
      <c r="A12" s="323" t="s">
        <v>459</v>
      </c>
      <c r="B12" s="201"/>
    </row>
    <row r="13" spans="1:2" ht="12.75" customHeight="1" x14ac:dyDescent="0.2">
      <c r="A13" s="323" t="s">
        <v>528</v>
      </c>
      <c r="B13" s="201"/>
    </row>
    <row r="14" spans="1:2" ht="12.75" customHeight="1" x14ac:dyDescent="0.2">
      <c r="A14" s="323" t="s">
        <v>529</v>
      </c>
      <c r="B14" s="201"/>
    </row>
    <row r="15" spans="1:2" ht="12.75" customHeight="1" x14ac:dyDescent="0.2">
      <c r="A15" s="323" t="s">
        <v>530</v>
      </c>
      <c r="B15" s="201"/>
    </row>
    <row r="16" spans="1:2" ht="12.75" customHeight="1" x14ac:dyDescent="0.2">
      <c r="A16" s="345" t="s">
        <v>459</v>
      </c>
    </row>
    <row r="17" spans="1:1" ht="12.75" customHeight="1" x14ac:dyDescent="0.2">
      <c r="A17" s="323" t="s">
        <v>531</v>
      </c>
    </row>
    <row r="18" spans="1:1" ht="12.6" customHeight="1" x14ac:dyDescent="0.2">
      <c r="A18" s="323" t="s">
        <v>532</v>
      </c>
    </row>
    <row r="19" spans="1:1" ht="12.75" customHeight="1" x14ac:dyDescent="0.2">
      <c r="A19" s="323" t="s">
        <v>533</v>
      </c>
    </row>
    <row r="20" spans="1:1" ht="12.6" customHeight="1" x14ac:dyDescent="0.2">
      <c r="A20" s="323" t="s">
        <v>534</v>
      </c>
    </row>
    <row r="21" spans="1:1" ht="12.75" customHeight="1" x14ac:dyDescent="0.2">
      <c r="A21" s="323" t="s">
        <v>535</v>
      </c>
    </row>
    <row r="22" spans="1:1" ht="12.75" customHeight="1" x14ac:dyDescent="0.2">
      <c r="A22" s="323"/>
    </row>
    <row r="23" spans="1:1" ht="12.75" customHeight="1" x14ac:dyDescent="0.2">
      <c r="A23" s="323" t="s">
        <v>461</v>
      </c>
    </row>
    <row r="24" spans="1:1" ht="12.75" customHeight="1" x14ac:dyDescent="0.2">
      <c r="A24" s="323" t="s">
        <v>536</v>
      </c>
    </row>
    <row r="25" spans="1:1" ht="12" customHeight="1" x14ac:dyDescent="0.2">
      <c r="A25" s="323" t="s">
        <v>429</v>
      </c>
    </row>
    <row r="26" spans="1:1" ht="12.75" customHeight="1" x14ac:dyDescent="0.2">
      <c r="A26" s="343" t="s">
        <v>460</v>
      </c>
    </row>
    <row r="27" spans="1:1" ht="12.75" customHeight="1" x14ac:dyDescent="0.2">
      <c r="A27" s="34"/>
    </row>
    <row r="28" spans="1:1" ht="12.75" customHeight="1" x14ac:dyDescent="0.2">
      <c r="A28" s="345" t="s">
        <v>492</v>
      </c>
    </row>
    <row r="29" spans="1:1" ht="12.75" customHeight="1" x14ac:dyDescent="0.2">
      <c r="A29" s="322" t="s">
        <v>659</v>
      </c>
    </row>
    <row r="30" spans="1:1" ht="12.75" customHeight="1" x14ac:dyDescent="0.2">
      <c r="A30" s="31"/>
    </row>
    <row r="31" spans="1:1" ht="12.75" customHeight="1" x14ac:dyDescent="0.2">
      <c r="A31" s="345" t="s">
        <v>510</v>
      </c>
    </row>
    <row r="32" spans="1:1" ht="12.75" customHeight="1" x14ac:dyDescent="0.2">
      <c r="A32" s="323" t="s">
        <v>693</v>
      </c>
    </row>
    <row r="34" spans="1:1" ht="12.75" customHeight="1" x14ac:dyDescent="0.2">
      <c r="A34" s="345" t="s">
        <v>511</v>
      </c>
    </row>
    <row r="35" spans="1:1" ht="12.75" customHeight="1" x14ac:dyDescent="0.2">
      <c r="A35" s="33" t="s">
        <v>386</v>
      </c>
    </row>
    <row r="37" spans="1:1" ht="12.75" customHeight="1" x14ac:dyDescent="0.2">
      <c r="A37" s="350" t="s">
        <v>512</v>
      </c>
    </row>
    <row r="38" spans="1:1" ht="12.75" customHeight="1" x14ac:dyDescent="0.2">
      <c r="A38" s="342" t="s">
        <v>456</v>
      </c>
    </row>
    <row r="39" spans="1:1" ht="12.75" customHeight="1" x14ac:dyDescent="0.2">
      <c r="A39" s="342"/>
    </row>
    <row r="40" spans="1:1" ht="12.75" customHeight="1" x14ac:dyDescent="0.2">
      <c r="A40" s="350" t="s">
        <v>516</v>
      </c>
    </row>
    <row r="41" spans="1:1" ht="12.75" customHeight="1" x14ac:dyDescent="0.2">
      <c r="A41" s="342" t="s">
        <v>679</v>
      </c>
    </row>
    <row r="42" spans="1:1" ht="12.75" customHeight="1" x14ac:dyDescent="0.2">
      <c r="A42" s="342"/>
    </row>
    <row r="43" spans="1:1" ht="12.75" customHeight="1" x14ac:dyDescent="0.2">
      <c r="A43" s="342" t="s">
        <v>513</v>
      </c>
    </row>
    <row r="44" spans="1:1" ht="12.75" customHeight="1" x14ac:dyDescent="0.2">
      <c r="A44" s="342" t="s">
        <v>514</v>
      </c>
    </row>
    <row r="45" spans="1:1" ht="12.75" customHeight="1" x14ac:dyDescent="0.2">
      <c r="A45" s="323" t="s">
        <v>537</v>
      </c>
    </row>
    <row r="46" spans="1:1" ht="12.75" customHeight="1" x14ac:dyDescent="0.2">
      <c r="A46" s="342"/>
    </row>
    <row r="47" spans="1:1" ht="12.75" customHeight="1" x14ac:dyDescent="0.2">
      <c r="A47" s="345" t="s">
        <v>515</v>
      </c>
    </row>
    <row r="48" spans="1:1" ht="12.75" customHeight="1" x14ac:dyDescent="0.25">
      <c r="A48" s="33" t="s">
        <v>387</v>
      </c>
    </row>
  </sheetData>
  <phoneticPr fontId="13" type="noConversion"/>
  <pageMargins left="0.78740157480314965" right="0.78740157480314965" top="0.78740157480314965"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90"/>
  <sheetViews>
    <sheetView zoomScaleNormal="100" zoomScaleSheetLayoutView="100" workbookViewId="0"/>
  </sheetViews>
  <sheetFormatPr baseColWidth="10" defaultRowHeight="12.75" x14ac:dyDescent="0.2"/>
  <sheetData>
    <row r="2" spans="1:1" ht="14.45" customHeight="1" x14ac:dyDescent="0.2"/>
    <row r="8" spans="1:1" x14ac:dyDescent="0.2">
      <c r="A8" s="1"/>
    </row>
    <row r="10" spans="1:1" x14ac:dyDescent="0.2">
      <c r="A10" s="1"/>
    </row>
    <row r="12" spans="1:1" x14ac:dyDescent="0.2">
      <c r="A12" s="1"/>
    </row>
    <row r="13" spans="1:1" ht="15" customHeight="1" x14ac:dyDescent="0.2"/>
    <row r="14" spans="1:1" x14ac:dyDescent="0.2">
      <c r="A14" s="1"/>
    </row>
    <row r="19" ht="12.6" customHeight="1" x14ac:dyDescent="0.2"/>
    <row r="43" spans="2:2" x14ac:dyDescent="0.2">
      <c r="B43">
        <v>174.322</v>
      </c>
    </row>
    <row r="45" spans="2:2" ht="15.6" customHeight="1" x14ac:dyDescent="0.2"/>
    <row r="62" spans="1:1" x14ac:dyDescent="0.2">
      <c r="A62" s="655"/>
    </row>
    <row r="86" spans="1:1" x14ac:dyDescent="0.2">
      <c r="A86" s="655"/>
    </row>
    <row r="90" spans="1:1" x14ac:dyDescent="0.2">
      <c r="A90" s="655"/>
    </row>
  </sheetData>
  <printOptions horizontalCentered="1"/>
  <pageMargins left="0.98425196850393704" right="0.78740157480314965" top="0.78740157480314965" bottom="0.98425196850393704" header="0.51181102362204722" footer="0.51181102362204722"/>
  <pageSetup paperSize="9" orientation="portrait" r:id="rId1"/>
  <headerFooter alignWithMargins="0">
    <oddHeader xml:space="preserve">&amp;C&amp;9- 9 -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8:R90"/>
  <sheetViews>
    <sheetView zoomScaleNormal="100" zoomScaleSheetLayoutView="100" workbookViewId="0"/>
  </sheetViews>
  <sheetFormatPr baseColWidth="10" defaultRowHeight="12.75" x14ac:dyDescent="0.2"/>
  <sheetData>
    <row r="8" spans="1:1" x14ac:dyDescent="0.2">
      <c r="A8" s="1"/>
    </row>
    <row r="10" spans="1:1" x14ac:dyDescent="0.2">
      <c r="A10" s="1"/>
    </row>
    <row r="12" spans="1:1" x14ac:dyDescent="0.2">
      <c r="A12" s="1"/>
    </row>
    <row r="13" spans="1:1" ht="15" customHeight="1" x14ac:dyDescent="0.2"/>
    <row r="14" spans="1:1" x14ac:dyDescent="0.2">
      <c r="A14" s="1"/>
    </row>
    <row r="19" ht="12.6" customHeight="1" x14ac:dyDescent="0.2"/>
    <row r="37" spans="18:18" x14ac:dyDescent="0.2">
      <c r="R37" s="702" t="s">
        <v>592</v>
      </c>
    </row>
    <row r="45" spans="18:18" ht="15.6" customHeight="1" x14ac:dyDescent="0.2"/>
    <row r="62" spans="1:1" x14ac:dyDescent="0.2">
      <c r="A62" s="655"/>
    </row>
    <row r="86" spans="1:1" x14ac:dyDescent="0.2">
      <c r="A86" s="655"/>
    </row>
    <row r="90" spans="1:1" x14ac:dyDescent="0.2">
      <c r="A90" s="655"/>
    </row>
  </sheetData>
  <printOptions horizontalCentered="1"/>
  <pageMargins left="0.23622047244094491" right="0.23622047244094491" top="0.74803149606299213" bottom="0.74803149606299213" header="0.31496062992125984" footer="0.31496062992125984"/>
  <pageSetup paperSize="9" orientation="portrait" r:id="rId1"/>
  <headerFooter alignWithMargins="0">
    <oddHeader>&amp;C&amp;9- 10 -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z k V t X J y G c F m m A A A A 9 w A A A B I A H A B D b 2 5 m a W c v U G F j a 2 F n Z S 5 4 b W w g o h g A K K A U A A A A A A A A A A A A A A A A A A A A A A A A A A A A h Y 8 x D o I w G I W v Q r r T l p I Y J T 9 l U D d J T E y M a 1 M q N E I x t F j u 5 u C R v I I Y R d 0 c 3 / e + 4 b 3 7 9 Q b Z 0 N T B R X V W t y Z F E a Y o U E a 2 h T Z l i n p 3 D O c o 4 7 A V 8 i R K F Y y y s c l g i x R V z p 0 T Q r z 3 2 M e 4 7 U r C K I 3 I I d / s Z K U a g T 6 y / i + H 2 l g n j F S I w / 4 1 h j O 8 m O G Y R S z G F M h E I d f m a 7 B x 8 L P 9 g b D s a 9 d 3 i h c q X K 2 B T B H I + w R / A F B L A w Q U A A I A C A D O R W 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k V t X C i K R 7 g O A A A A E Q A A A B M A H A B G b 3 J t d W x h c y 9 T Z W N 0 a W 9 u M S 5 t I K I Y A C i g F A A A A A A A A A A A A A A A A A A A A A A A A A A A A C t O T S 7 J z M 9 T C I b Q h t Y A U E s B A i 0 A F A A C A A g A z k V t X J y G c F m m A A A A 9 w A A A B I A A A A A A A A A A A A A A A A A A A A A A E N v b m Z p Z y 9 Q Y W N r Y W d l L n h t b F B L A Q I t A B Q A A g A I A M 5 F b V w P y u m r p A A A A O k A A A A T A A A A A A A A A A A A A A A A A P I A A A B b Q 2 9 u d G V u d F 9 U e X B l c 1 0 u e G 1 s U E s B A i 0 A F A A C A A g A z k V t 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2 H A E p a J Y p F v d I 3 Y 5 4 Y W U o A A A A A A g A A A A A A E G Y A A A A B A A A g A A A A y d V r 5 3 x V i k + 5 h l l 7 X i x W M a h U W x z r o V C j g K o i 3 K l 0 s w c A A A A A D o A A A A A C A A A g A A A A o b U j L 1 p g s 5 y C u q Q 8 T K 8 Z W o t v d E 6 N O h q 3 f g s 4 K v C G I D B Q A A A A g j e K J c g g S + P c n I X W i w 2 A I M p 3 i o s o k X F W a s N R J k x 6 v H k 4 g l C R 0 H u N B Y 7 C U m 5 l v I R M 3 D z X 3 0 P H S x s E U 5 H N J X R 9 r H s R J o s b U P p O J f Y z s j p y 1 v p A A A A A 1 1 D B v f Q D 8 m b 6 l K X 7 1 x 9 0 C H l B s Q i 0 a L v Z u 3 r 2 F 0 J A n 6 4 O j Q A 0 q n U w U y D e 7 H 7 m R M I a Z P s L u Z D X q a / 2 D Y / J m D j 1 Q g = = < / D a t a M a s h u p > 
</file>

<file path=customXml/itemProps1.xml><?xml version="1.0" encoding="utf-8"?>
<ds:datastoreItem xmlns:ds="http://schemas.openxmlformats.org/officeDocument/2006/customXml" ds:itemID="{5AB757EC-83FF-4286-81BD-E727ACE6676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34</vt:i4>
      </vt:variant>
      <vt:variant>
        <vt:lpstr>Benannte Bereiche</vt:lpstr>
      </vt:variant>
      <vt:variant>
        <vt:i4>24</vt:i4>
      </vt:variant>
    </vt:vector>
  </HeadingPairs>
  <TitlesOfParts>
    <vt:vector size="58" baseType="lpstr">
      <vt:lpstr>Impressum</vt:lpstr>
      <vt:lpstr>Zeichenerklärung</vt:lpstr>
      <vt:lpstr>Inhalt</vt:lpstr>
      <vt:lpstr>Vorbemerkungen</vt:lpstr>
      <vt:lpstr>Daten 1-2</vt:lpstr>
      <vt:lpstr>Daten Grafik 3-4</vt:lpstr>
      <vt:lpstr>Quellen</vt:lpstr>
      <vt:lpstr>Grafik 1-2</vt:lpstr>
      <vt:lpstr>grafik 3-4</vt:lpstr>
      <vt:lpstr>1. PEV</vt:lpstr>
      <vt:lpstr>2. EEV</vt:lpstr>
      <vt:lpstr>3. ET-Einsatz</vt:lpstr>
      <vt:lpstr>4. Struktur</vt:lpstr>
      <vt:lpstr>5. EEV n. VG insges.</vt:lpstr>
      <vt:lpstr>6. EEV im BVG</vt:lpstr>
      <vt:lpstr>7. EEV n. H,G,H,D,ü.V</vt:lpstr>
      <vt:lpstr>spez. ME_2023</vt:lpstr>
      <vt:lpstr>TJ_2023</vt:lpstr>
      <vt:lpstr>Satellitenbilanz_2023</vt:lpstr>
      <vt:lpstr>Heizwerte</vt:lpstr>
      <vt:lpstr>Heizwerte_Quelle</vt:lpstr>
      <vt:lpstr>Grafik1-2</vt:lpstr>
      <vt:lpstr>Grafik3-4</vt:lpstr>
      <vt:lpstr>1. CO2_Quellen_ET</vt:lpstr>
      <vt:lpstr>2. CO2_Quellen_Sektoren</vt:lpstr>
      <vt:lpstr>Daten 3-4</vt:lpstr>
      <vt:lpstr>Hilfstabelle</vt:lpstr>
      <vt:lpstr>3. CO2_EEV_ET</vt:lpstr>
      <vt:lpstr>4. CO2_EEV_Sektoren</vt:lpstr>
      <vt:lpstr>Quellenbilanz</vt:lpstr>
      <vt:lpstr>Verursacherbilanz</vt:lpstr>
      <vt:lpstr>CO2-Faktoren</vt:lpstr>
      <vt:lpstr>Energieflussbild</vt:lpstr>
      <vt:lpstr>CO2_Emissionen</vt:lpstr>
      <vt:lpstr>'1. CO2_Quellen_ET'!Druckbereich</vt:lpstr>
      <vt:lpstr>'1. PEV'!Druckbereich</vt:lpstr>
      <vt:lpstr>'2. CO2_Quellen_Sektoren'!Druckbereich</vt:lpstr>
      <vt:lpstr>'2. EEV'!Druckbereich</vt:lpstr>
      <vt:lpstr>'3. CO2_EEV_ET'!Druckbereich</vt:lpstr>
      <vt:lpstr>'3. ET-Einsatz'!Druckbereich</vt:lpstr>
      <vt:lpstr>'4. CO2_EEV_Sektoren'!Druckbereich</vt:lpstr>
      <vt:lpstr>'4. Struktur'!Druckbereich</vt:lpstr>
      <vt:lpstr>'5. EEV n. VG insges.'!Druckbereich</vt:lpstr>
      <vt:lpstr>'6. EEV im BVG'!Druckbereich</vt:lpstr>
      <vt:lpstr>'7. EEV n. H,G,H,D,ü.V'!Druckbereich</vt:lpstr>
      <vt:lpstr>CO2_Emissionen!Druckbereich</vt:lpstr>
      <vt:lpstr>'CO2-Faktoren'!Druckbereich</vt:lpstr>
      <vt:lpstr>Energieflussbild!Druckbereich</vt:lpstr>
      <vt:lpstr>'Grafik 1-2'!Druckbereich</vt:lpstr>
      <vt:lpstr>'grafik 3-4'!Druckbereich</vt:lpstr>
      <vt:lpstr>'Grafik1-2'!Druckbereich</vt:lpstr>
      <vt:lpstr>'Grafik3-4'!Druckbereich</vt:lpstr>
      <vt:lpstr>Heizwerte!Druckbereich</vt:lpstr>
      <vt:lpstr>Quellen!Druckbereich</vt:lpstr>
      <vt:lpstr>Quellenbilanz!Druckbereich</vt:lpstr>
      <vt:lpstr>'spez. ME_2023'!Druckbereich</vt:lpstr>
      <vt:lpstr>TJ_2023!Druckbereich</vt:lpstr>
      <vt:lpstr>Verursacherbilanz!Druckbereich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slt3b3</dc:creator>
  <cp:lastModifiedBy>Windows-Benutzer</cp:lastModifiedBy>
  <cp:lastPrinted>2026-05-20T08:55:28Z</cp:lastPrinted>
  <dcterms:created xsi:type="dcterms:W3CDTF">2001-01-25T14:01:41Z</dcterms:created>
  <dcterms:modified xsi:type="dcterms:W3CDTF">2026-05-21T06:30:08Z</dcterms:modified>
</cp:coreProperties>
</file>