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mc:AlternateContent xmlns:mc="http://schemas.openxmlformats.org/markup-compatibility/2006">
    <mc:Choice Requires="x15">
      <x15ac:absPath xmlns:x15ac="http://schemas.microsoft.com/office/spreadsheetml/2010/11/ac" url="T:\Oeffentlichkeit-Presse\Booky\Webexport\"/>
    </mc:Choice>
  </mc:AlternateContent>
  <bookViews>
    <workbookView xWindow="-120" yWindow="-120" windowWidth="29040" windowHeight="17520" tabRatio="758" firstSheet="1" activeTab="1"/>
  </bookViews>
  <sheets>
    <sheet name="Tabelle17" sheetId="1" state="hidden" r:id="rId1"/>
    <sheet name="IMPRESSUM" sheetId="82" r:id="rId2"/>
    <sheet name="ZEICHENERKL" sheetId="81" r:id="rId3"/>
    <sheet name="INHALTSVERZ" sheetId="70" r:id="rId4"/>
    <sheet name="VORBEMERK" sheetId="71" r:id="rId5"/>
    <sheet name="Tab.01" sheetId="63" r:id="rId6"/>
    <sheet name="Tab.02" sheetId="54" r:id="rId7"/>
    <sheet name="Tab.03" sheetId="72" r:id="rId8"/>
    <sheet name="Tab.04" sheetId="55" r:id="rId9"/>
    <sheet name="Tab.05 (SAS)" sheetId="80" r:id="rId10"/>
    <sheet name="Tab.06 " sheetId="73" r:id="rId11"/>
    <sheet name="Tab.07" sheetId="58" r:id="rId12"/>
    <sheet name="Tab.08" sheetId="75" state="hidden" r:id="rId13"/>
    <sheet name="Tab.08 neu" sheetId="76" r:id="rId14"/>
    <sheet name="Tab.09" sheetId="59" r:id="rId15"/>
    <sheet name="Tab.10" sheetId="60" r:id="rId16"/>
    <sheet name="Tab.11" sheetId="77" r:id="rId17"/>
    <sheet name="Tab.12" sheetId="79"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4" i="79" l="1"/>
  <c r="D24" i="79" s="1"/>
  <c r="B39" i="79"/>
  <c r="D39" i="79" s="1"/>
  <c r="B31" i="79"/>
  <c r="D31" i="79" s="1"/>
  <c r="B26" i="79"/>
  <c r="D26" i="79" s="1"/>
  <c r="B20" i="79"/>
  <c r="C20" i="79" s="1"/>
  <c r="B18" i="79"/>
  <c r="C18" i="79" s="1"/>
  <c r="B15" i="79"/>
  <c r="C15" i="79" s="1"/>
  <c r="B13" i="79"/>
  <c r="D13" i="79" s="1"/>
  <c r="D18" i="79" l="1"/>
  <c r="C13" i="79"/>
  <c r="C24" i="79"/>
  <c r="C26" i="79"/>
  <c r="C31" i="79"/>
  <c r="C39" i="79"/>
  <c r="D15" i="79"/>
  <c r="D20" i="79"/>
  <c r="H37" i="77"/>
  <c r="F37" i="77"/>
  <c r="D37" i="77"/>
  <c r="C37" i="77"/>
  <c r="H36" i="77"/>
  <c r="F36" i="77"/>
  <c r="D36" i="77"/>
  <c r="C36" i="77"/>
  <c r="H35" i="77"/>
  <c r="F35" i="77"/>
  <c r="D35" i="77"/>
  <c r="C35" i="77"/>
  <c r="H34" i="77"/>
  <c r="F34" i="77"/>
  <c r="D34" i="77"/>
  <c r="C34" i="77"/>
  <c r="H33" i="77"/>
  <c r="F33" i="77"/>
  <c r="D33" i="77"/>
  <c r="C33" i="77"/>
  <c r="H31" i="77"/>
  <c r="F31" i="77"/>
  <c r="D31" i="77"/>
  <c r="C31" i="77"/>
  <c r="H30" i="77"/>
  <c r="F30" i="77"/>
  <c r="D30" i="77"/>
  <c r="C30" i="77"/>
  <c r="H29" i="77"/>
  <c r="F29" i="77"/>
  <c r="D29" i="77"/>
  <c r="C29" i="77"/>
  <c r="H28" i="77"/>
  <c r="F28" i="77"/>
  <c r="D28" i="77"/>
  <c r="C28" i="77"/>
  <c r="H27" i="77"/>
  <c r="F27" i="77"/>
  <c r="D27" i="77"/>
  <c r="C27" i="77"/>
  <c r="H26" i="77"/>
  <c r="F26" i="77"/>
  <c r="D26" i="77"/>
  <c r="C26" i="77"/>
  <c r="H24" i="77"/>
  <c r="F24" i="77"/>
  <c r="D24" i="77"/>
  <c r="C24" i="77"/>
  <c r="H23" i="77"/>
  <c r="F23" i="77"/>
  <c r="D23" i="77"/>
  <c r="C23" i="77"/>
  <c r="H22" i="77"/>
  <c r="F22" i="77"/>
  <c r="D22" i="77"/>
  <c r="C22" i="77"/>
  <c r="H21" i="77"/>
  <c r="F21" i="77"/>
  <c r="D21" i="77"/>
  <c r="C21" i="77"/>
  <c r="H20" i="77"/>
  <c r="F20" i="77"/>
  <c r="D20" i="77"/>
  <c r="C20" i="77"/>
  <c r="H19" i="77"/>
  <c r="F19" i="77"/>
  <c r="D19" i="77"/>
  <c r="C19" i="77"/>
  <c r="H17" i="77"/>
  <c r="F17" i="77"/>
  <c r="D17" i="77"/>
  <c r="C17" i="77"/>
  <c r="H16" i="77"/>
  <c r="F16" i="77"/>
  <c r="D16" i="77"/>
  <c r="C16" i="77"/>
  <c r="H15" i="77"/>
  <c r="F15" i="77"/>
  <c r="D15" i="77"/>
  <c r="C15" i="77"/>
  <c r="H14" i="77"/>
  <c r="F14" i="77"/>
  <c r="D14" i="77"/>
  <c r="C14" i="77"/>
  <c r="H13" i="77"/>
  <c r="F13" i="77"/>
  <c r="D13" i="77"/>
  <c r="C13" i="77"/>
  <c r="H50" i="60"/>
  <c r="F50" i="60"/>
  <c r="D50" i="60"/>
  <c r="C50" i="60"/>
  <c r="H48" i="60"/>
  <c r="F48" i="60"/>
  <c r="D48" i="60"/>
  <c r="C48" i="60"/>
  <c r="H47" i="60"/>
  <c r="F47" i="60"/>
  <c r="D47" i="60"/>
  <c r="C47" i="60"/>
  <c r="H45" i="60"/>
  <c r="F45" i="60"/>
  <c r="D45" i="60"/>
  <c r="C45" i="60"/>
  <c r="H44" i="60"/>
  <c r="F44" i="60"/>
  <c r="D44" i="60"/>
  <c r="C44" i="60"/>
  <c r="H43" i="60"/>
  <c r="F43" i="60"/>
  <c r="D43" i="60"/>
  <c r="C43" i="60"/>
  <c r="H42" i="60"/>
  <c r="F42" i="60"/>
  <c r="D42" i="60"/>
  <c r="C42" i="60"/>
  <c r="H40" i="60"/>
  <c r="F40" i="60"/>
  <c r="D40" i="60"/>
  <c r="C40" i="60"/>
  <c r="H39" i="60"/>
  <c r="F39" i="60"/>
  <c r="D39" i="60"/>
  <c r="C39" i="60"/>
  <c r="H38" i="60"/>
  <c r="F38" i="60"/>
  <c r="D38" i="60"/>
  <c r="C38" i="60"/>
  <c r="H36" i="60"/>
  <c r="F36" i="60"/>
  <c r="D36" i="60"/>
  <c r="C36" i="60"/>
  <c r="H35" i="60"/>
  <c r="C35" i="60"/>
  <c r="H34" i="60"/>
  <c r="F34" i="60"/>
  <c r="D34" i="60"/>
  <c r="C34" i="60"/>
  <c r="H32" i="60"/>
  <c r="F32" i="60"/>
  <c r="D32" i="60"/>
  <c r="C32" i="60"/>
  <c r="H30" i="60"/>
  <c r="C30" i="60"/>
  <c r="H29" i="60"/>
  <c r="F29" i="60"/>
  <c r="D29" i="60"/>
  <c r="C29" i="60"/>
  <c r="H25" i="60"/>
  <c r="F25" i="60"/>
  <c r="D25" i="60"/>
  <c r="C25" i="60"/>
  <c r="F23" i="60"/>
  <c r="H23" i="60"/>
  <c r="D23" i="60"/>
  <c r="C23" i="60"/>
  <c r="H22" i="60"/>
  <c r="F22" i="60"/>
  <c r="D22" i="60"/>
  <c r="C22" i="60"/>
  <c r="H52" i="60"/>
  <c r="F52" i="60"/>
  <c r="D52" i="60"/>
  <c r="C52" i="60"/>
  <c r="H20" i="60"/>
  <c r="F20" i="60"/>
  <c r="D20" i="60"/>
  <c r="C20" i="60"/>
  <c r="H18" i="60"/>
  <c r="F18" i="60"/>
  <c r="D18" i="60"/>
  <c r="C18" i="60"/>
  <c r="C17" i="60"/>
  <c r="H17" i="60"/>
  <c r="F17" i="60"/>
  <c r="D17" i="60"/>
  <c r="H16" i="60"/>
  <c r="F16" i="60"/>
  <c r="D16" i="60"/>
  <c r="C16" i="60"/>
  <c r="H15" i="60"/>
  <c r="F15" i="60"/>
  <c r="D15" i="60"/>
  <c r="C15" i="60"/>
  <c r="H13" i="60"/>
  <c r="F13" i="60"/>
  <c r="D13" i="60"/>
  <c r="C13" i="60"/>
  <c r="D42" i="59" l="1"/>
  <c r="D38" i="59"/>
  <c r="D36" i="59"/>
  <c r="D34" i="59"/>
  <c r="D31" i="59"/>
  <c r="D29" i="59"/>
  <c r="D25" i="59"/>
  <c r="D22" i="59"/>
  <c r="D20" i="59"/>
  <c r="D18" i="59"/>
  <c r="D15" i="59"/>
  <c r="D13" i="59"/>
  <c r="C42" i="59"/>
  <c r="C38" i="59"/>
  <c r="C36" i="59"/>
  <c r="C34" i="59"/>
  <c r="C31" i="59"/>
  <c r="C29" i="59"/>
  <c r="C25" i="59"/>
  <c r="C22" i="59"/>
  <c r="C20" i="59"/>
  <c r="C18" i="59"/>
  <c r="C15" i="59"/>
  <c r="C13" i="59"/>
  <c r="E42" i="76" l="1"/>
  <c r="E38" i="76" l="1"/>
  <c r="E36" i="76"/>
  <c r="E34" i="76"/>
  <c r="E31" i="76"/>
  <c r="E29" i="76"/>
  <c r="E25" i="76"/>
  <c r="E22" i="76"/>
  <c r="E20" i="76"/>
  <c r="E18" i="76"/>
  <c r="E15" i="76"/>
  <c r="E13" i="76"/>
  <c r="F37" i="58"/>
  <c r="F36" i="58"/>
  <c r="F35" i="58"/>
  <c r="F34" i="58"/>
  <c r="F33" i="58"/>
  <c r="F31" i="58" l="1"/>
  <c r="F30" i="58"/>
  <c r="F29" i="58"/>
  <c r="F28" i="58"/>
  <c r="F27" i="58"/>
  <c r="F26" i="58"/>
  <c r="F24" i="58"/>
  <c r="F23" i="58"/>
  <c r="F22" i="58"/>
  <c r="F21" i="58"/>
  <c r="F20" i="58"/>
  <c r="F19" i="58"/>
  <c r="F17" i="58"/>
  <c r="F16" i="58"/>
  <c r="F15" i="58"/>
  <c r="F14" i="58"/>
  <c r="F13" i="58"/>
  <c r="D37" i="58"/>
  <c r="D36" i="58"/>
  <c r="D35" i="58"/>
  <c r="D34" i="58"/>
  <c r="D33" i="58"/>
  <c r="D31" i="58"/>
  <c r="D30" i="58"/>
  <c r="D29" i="58"/>
  <c r="D28" i="58"/>
  <c r="D27" i="58"/>
  <c r="D26" i="58"/>
  <c r="D24" i="58"/>
  <c r="D23" i="58"/>
  <c r="D22" i="58"/>
  <c r="D21" i="58"/>
  <c r="D20" i="58"/>
  <c r="D19" i="58"/>
  <c r="D17" i="58"/>
  <c r="D16" i="58"/>
  <c r="D15" i="58"/>
  <c r="D14" i="58"/>
  <c r="D13" i="58"/>
  <c r="E42" i="73" l="1"/>
  <c r="E41" i="73"/>
  <c r="D42" i="73" l="1"/>
  <c r="D41" i="73"/>
  <c r="E39" i="73"/>
  <c r="D39" i="73"/>
  <c r="E37" i="73"/>
  <c r="D37" i="73"/>
  <c r="E36" i="73"/>
  <c r="D36" i="73"/>
  <c r="E35" i="73"/>
  <c r="D35" i="73"/>
  <c r="E34" i="73"/>
  <c r="D34" i="73"/>
  <c r="E33" i="73"/>
  <c r="D33" i="73"/>
  <c r="E31" i="73"/>
  <c r="D31" i="73"/>
  <c r="E30" i="73"/>
  <c r="D30" i="73"/>
  <c r="E29" i="73"/>
  <c r="D29" i="73"/>
  <c r="E28" i="73"/>
  <c r="D28" i="73"/>
  <c r="E27" i="73"/>
  <c r="D27" i="73"/>
  <c r="E26" i="73"/>
  <c r="D26" i="73"/>
  <c r="E24" i="73"/>
  <c r="D24" i="73"/>
  <c r="E23" i="73"/>
  <c r="D23" i="73"/>
  <c r="C28" i="80"/>
  <c r="E22" i="73"/>
  <c r="D22" i="73"/>
  <c r="E21" i="73"/>
  <c r="D21" i="73"/>
  <c r="E20" i="73"/>
  <c r="D20" i="73"/>
  <c r="E19" i="73"/>
  <c r="D19" i="73"/>
  <c r="E17" i="73"/>
  <c r="D17" i="73"/>
  <c r="E16" i="73"/>
  <c r="D16" i="73"/>
  <c r="E15" i="73"/>
  <c r="D15" i="73"/>
  <c r="E14" i="73"/>
  <c r="D14" i="73"/>
  <c r="E13" i="73"/>
  <c r="D13" i="73"/>
  <c r="F52" i="55"/>
  <c r="F50" i="55"/>
  <c r="F48" i="55"/>
  <c r="F47" i="55"/>
  <c r="F45" i="55"/>
  <c r="F44" i="55"/>
  <c r="F43" i="55"/>
  <c r="F42" i="55"/>
  <c r="F40" i="55"/>
  <c r="F39" i="55"/>
  <c r="F38" i="55"/>
  <c r="F36" i="55"/>
  <c r="F35" i="55"/>
  <c r="F34" i="55"/>
  <c r="F32" i="55"/>
  <c r="F30" i="55"/>
  <c r="F29" i="55"/>
  <c r="F25" i="55"/>
  <c r="F23" i="55"/>
  <c r="F22" i="55"/>
  <c r="F20" i="55"/>
  <c r="F18" i="55"/>
  <c r="F17" i="55"/>
  <c r="F16" i="55"/>
  <c r="F15" i="55"/>
  <c r="F13" i="55"/>
  <c r="D52" i="55"/>
  <c r="D50" i="55"/>
  <c r="D48" i="55"/>
  <c r="D47" i="55"/>
  <c r="D45" i="55"/>
  <c r="D44" i="55"/>
  <c r="D43" i="55"/>
  <c r="D42" i="55"/>
  <c r="D40" i="55"/>
  <c r="D39" i="55"/>
  <c r="D38" i="55"/>
  <c r="D36" i="55"/>
  <c r="D35" i="55"/>
  <c r="D34" i="55"/>
  <c r="D32" i="55"/>
  <c r="D30" i="55"/>
  <c r="D29" i="55"/>
  <c r="D25" i="55"/>
  <c r="D23" i="55"/>
  <c r="D22" i="55"/>
  <c r="D20" i="55"/>
  <c r="D18" i="55"/>
  <c r="D17" i="55"/>
  <c r="D16" i="55"/>
  <c r="D15" i="55"/>
  <c r="D13" i="55"/>
  <c r="I34" i="63" l="1"/>
  <c r="H34" i="63"/>
  <c r="G34" i="63"/>
  <c r="F34" i="63"/>
  <c r="E34" i="63"/>
  <c r="D34" i="63"/>
  <c r="C34" i="63"/>
  <c r="B34" i="63"/>
  <c r="F58" i="63" l="1"/>
  <c r="D58" i="63"/>
  <c r="H58" i="63"/>
  <c r="C58" i="63"/>
  <c r="E58" i="63"/>
  <c r="G58" i="63"/>
  <c r="I58" i="63"/>
  <c r="J16" i="80" l="1"/>
  <c r="I16" i="80"/>
  <c r="H16" i="80"/>
  <c r="G16" i="80"/>
  <c r="F16" i="80"/>
  <c r="E16" i="80"/>
  <c r="D16" i="80"/>
  <c r="C16" i="80"/>
  <c r="J42" i="80"/>
  <c r="H42" i="80"/>
  <c r="F42" i="80"/>
  <c r="E42" i="80"/>
  <c r="C42" i="80"/>
  <c r="J41" i="80"/>
  <c r="I41" i="80"/>
  <c r="H41" i="80"/>
  <c r="F41" i="80"/>
  <c r="E41" i="80"/>
  <c r="C41" i="80"/>
  <c r="J40" i="80"/>
  <c r="H40" i="80"/>
  <c r="F40" i="80"/>
  <c r="E40" i="80"/>
  <c r="C40" i="80"/>
  <c r="I39" i="80"/>
  <c r="H39" i="80"/>
  <c r="F39" i="80"/>
  <c r="E39" i="80"/>
  <c r="C39" i="80"/>
  <c r="J38" i="80"/>
  <c r="H38" i="80"/>
  <c r="F38" i="80"/>
  <c r="E38" i="80"/>
  <c r="C38" i="80"/>
  <c r="I36" i="80"/>
  <c r="H36" i="80"/>
  <c r="F36" i="80"/>
  <c r="E36" i="80"/>
  <c r="C36" i="80"/>
  <c r="J35" i="80"/>
  <c r="H35" i="80"/>
  <c r="F35" i="80"/>
  <c r="E35" i="80"/>
  <c r="C35" i="80"/>
  <c r="J34" i="80"/>
  <c r="I34" i="80"/>
  <c r="H34" i="80"/>
  <c r="F34" i="80"/>
  <c r="E34" i="80"/>
  <c r="C34" i="80"/>
  <c r="H33" i="80"/>
  <c r="G33" i="80"/>
  <c r="F33" i="80"/>
  <c r="E33" i="80"/>
  <c r="C33" i="80"/>
  <c r="J32" i="80"/>
  <c r="I32" i="80"/>
  <c r="H32" i="80"/>
  <c r="F32" i="80"/>
  <c r="E32" i="80"/>
  <c r="C32" i="80"/>
  <c r="I31" i="80"/>
  <c r="H31" i="80"/>
  <c r="G31" i="80"/>
  <c r="F31" i="80"/>
  <c r="E31" i="80"/>
  <c r="C31" i="80"/>
  <c r="J29" i="80"/>
  <c r="I29" i="80"/>
  <c r="H29" i="80"/>
  <c r="F29" i="80"/>
  <c r="E29" i="80"/>
  <c r="C29" i="80"/>
  <c r="I28" i="80"/>
  <c r="H28" i="80"/>
  <c r="F28" i="80"/>
  <c r="E28" i="80"/>
  <c r="I27" i="80"/>
  <c r="H27" i="80"/>
  <c r="F27" i="80"/>
  <c r="E27" i="80"/>
  <c r="C27" i="80"/>
  <c r="I26" i="80"/>
  <c r="H26" i="80"/>
  <c r="G26" i="80"/>
  <c r="F26" i="80"/>
  <c r="E26" i="80"/>
  <c r="C26" i="80"/>
  <c r="I25" i="80"/>
  <c r="H25" i="80"/>
  <c r="F25" i="80"/>
  <c r="E25" i="80"/>
  <c r="C25" i="80"/>
  <c r="I24" i="80"/>
  <c r="H24" i="80"/>
  <c r="F24" i="80"/>
  <c r="E24" i="80"/>
  <c r="C24" i="80"/>
  <c r="I22" i="80"/>
  <c r="H22" i="80"/>
  <c r="F22" i="80"/>
  <c r="C22" i="80"/>
  <c r="H21" i="80"/>
  <c r="F21" i="80"/>
  <c r="E21" i="80"/>
  <c r="C21" i="80"/>
  <c r="I20" i="80"/>
  <c r="H20" i="80"/>
  <c r="F20" i="80"/>
  <c r="C20" i="80"/>
  <c r="J19" i="80"/>
  <c r="H19" i="80"/>
  <c r="F19" i="80"/>
  <c r="E19" i="80"/>
  <c r="C19" i="80"/>
  <c r="I18" i="80"/>
  <c r="H18" i="80"/>
  <c r="F18" i="80"/>
  <c r="E18" i="80"/>
  <c r="C18" i="80"/>
  <c r="J55" i="54"/>
  <c r="H55" i="54"/>
  <c r="G55" i="54"/>
  <c r="F55" i="54"/>
  <c r="C55" i="54"/>
  <c r="I53" i="54"/>
  <c r="H53" i="54"/>
  <c r="F53" i="54"/>
  <c r="E53" i="54"/>
  <c r="C53" i="54"/>
  <c r="I51" i="54"/>
  <c r="H51" i="54"/>
  <c r="F51" i="54"/>
  <c r="E51" i="54"/>
  <c r="C51" i="54"/>
  <c r="H50" i="54"/>
  <c r="G50" i="54"/>
  <c r="F50" i="54"/>
  <c r="E50" i="54"/>
  <c r="C50" i="54"/>
  <c r="J48" i="54"/>
  <c r="I48" i="54"/>
  <c r="H48" i="54"/>
  <c r="G48" i="54"/>
  <c r="F48" i="54"/>
  <c r="E48" i="54"/>
  <c r="C48" i="54"/>
  <c r="J47" i="54" l="1"/>
  <c r="I47" i="54"/>
  <c r="H47" i="54"/>
  <c r="G47" i="54"/>
  <c r="F47" i="54"/>
  <c r="E47" i="54"/>
  <c r="C47" i="54"/>
  <c r="J46" i="54"/>
  <c r="I46" i="54"/>
  <c r="H46" i="54"/>
  <c r="F46" i="54"/>
  <c r="E46" i="54"/>
  <c r="C46" i="54"/>
  <c r="I45" i="54"/>
  <c r="H45" i="54"/>
  <c r="F45" i="54"/>
  <c r="E45" i="54"/>
  <c r="C45" i="54"/>
  <c r="J43" i="54"/>
  <c r="I43" i="54"/>
  <c r="H43" i="54"/>
  <c r="F43" i="54"/>
  <c r="E43" i="54"/>
  <c r="C43" i="54"/>
  <c r="J42" i="54"/>
  <c r="H42" i="54"/>
  <c r="F42" i="54"/>
  <c r="C42" i="54"/>
  <c r="I41" i="54"/>
  <c r="H41" i="54"/>
  <c r="F41" i="54"/>
  <c r="E41" i="54"/>
  <c r="C41" i="54"/>
  <c r="J39" i="54"/>
  <c r="I39" i="54"/>
  <c r="H39" i="54"/>
  <c r="G39" i="54"/>
  <c r="F39" i="54"/>
  <c r="E39" i="54"/>
  <c r="C39" i="54"/>
  <c r="H38" i="54"/>
  <c r="F38" i="54"/>
  <c r="C38" i="54"/>
  <c r="I37" i="54"/>
  <c r="H37" i="54"/>
  <c r="G37" i="54"/>
  <c r="F37" i="54"/>
  <c r="C37" i="54"/>
  <c r="H35" i="54"/>
  <c r="F35" i="54"/>
  <c r="E35" i="54"/>
  <c r="C35" i="54"/>
  <c r="H33" i="54"/>
  <c r="F33" i="54"/>
  <c r="E33" i="54"/>
  <c r="C33" i="54"/>
  <c r="H32" i="54"/>
  <c r="G32" i="54"/>
  <c r="F32" i="54"/>
  <c r="E32" i="54"/>
  <c r="C32" i="54"/>
  <c r="H28" i="54"/>
  <c r="F28" i="54"/>
  <c r="E28" i="54"/>
  <c r="C28" i="54"/>
  <c r="H26" i="54"/>
  <c r="F26" i="54"/>
  <c r="E26" i="54"/>
  <c r="C26" i="54"/>
  <c r="I25" i="54"/>
  <c r="H25" i="54"/>
  <c r="F25" i="54"/>
  <c r="E25" i="54"/>
  <c r="C25" i="54"/>
  <c r="J23" i="54"/>
  <c r="H23" i="54"/>
  <c r="F23" i="54"/>
  <c r="C23" i="54"/>
  <c r="J21" i="54"/>
  <c r="I21" i="54"/>
  <c r="H21" i="54"/>
  <c r="G21" i="54"/>
  <c r="F21" i="54"/>
  <c r="E21" i="54"/>
  <c r="C21" i="54"/>
  <c r="I20" i="54"/>
  <c r="H20" i="54"/>
  <c r="G20" i="54"/>
  <c r="F20" i="54"/>
  <c r="E20" i="54"/>
  <c r="C20" i="54"/>
  <c r="J19" i="54"/>
  <c r="I19" i="54"/>
  <c r="H19" i="54"/>
  <c r="G19" i="54"/>
  <c r="F19" i="54"/>
  <c r="E19" i="54"/>
  <c r="C19" i="54"/>
  <c r="I18" i="54"/>
  <c r="H18" i="54"/>
  <c r="G18" i="54"/>
  <c r="F18" i="54"/>
  <c r="E18" i="54"/>
  <c r="D55" i="54" l="1"/>
  <c r="C18" i="54"/>
  <c r="J16" i="54"/>
  <c r="I16" i="54"/>
  <c r="H16" i="54"/>
  <c r="G16" i="54"/>
  <c r="F16" i="54"/>
  <c r="E16" i="54"/>
  <c r="D16" i="54"/>
  <c r="C16" i="54"/>
  <c r="C52" i="72" l="1"/>
  <c r="D52" i="72" s="1"/>
  <c r="C50" i="72"/>
  <c r="D50" i="72" s="1"/>
  <c r="C48" i="72"/>
  <c r="D48" i="72" s="1"/>
  <c r="C47" i="72"/>
  <c r="D47" i="72" s="1"/>
  <c r="C45" i="72"/>
  <c r="D45" i="72" s="1"/>
  <c r="C44" i="72"/>
  <c r="D44" i="72" s="1"/>
  <c r="C43" i="72"/>
  <c r="D43" i="72" s="1"/>
  <c r="C42" i="72"/>
  <c r="D42" i="72" s="1"/>
  <c r="C40" i="72"/>
  <c r="D40" i="72" s="1"/>
  <c r="C39" i="72"/>
  <c r="D39" i="72" s="1"/>
  <c r="C38" i="72"/>
  <c r="D38" i="72" s="1"/>
  <c r="C36" i="72"/>
  <c r="D36" i="72" s="1"/>
  <c r="C35" i="72"/>
  <c r="D35" i="72" s="1"/>
  <c r="C34" i="72"/>
  <c r="D34" i="72" s="1"/>
  <c r="C32" i="72"/>
  <c r="D32" i="72" s="1"/>
  <c r="C30" i="72"/>
  <c r="D30" i="72" s="1"/>
  <c r="C29" i="72"/>
  <c r="D29" i="72" s="1"/>
  <c r="C25" i="72"/>
  <c r="D25" i="72" s="1"/>
  <c r="C23" i="72"/>
  <c r="D23" i="72" s="1"/>
  <c r="C22" i="72"/>
  <c r="D22" i="72" s="1"/>
  <c r="C20" i="72"/>
  <c r="D20" i="72" s="1"/>
  <c r="C18" i="72"/>
  <c r="D18" i="72" s="1"/>
  <c r="C17" i="72"/>
  <c r="D17" i="72" s="1"/>
  <c r="C16" i="72"/>
  <c r="D16" i="72" s="1"/>
  <c r="C15" i="72"/>
  <c r="D15" i="72" s="1"/>
  <c r="C13" i="72"/>
  <c r="D13" i="72" s="1"/>
  <c r="H42" i="77" l="1"/>
  <c r="D42" i="77"/>
  <c r="H41" i="77"/>
  <c r="D41" i="77"/>
  <c r="D42" i="76"/>
  <c r="D38" i="76"/>
  <c r="D36" i="76"/>
  <c r="D34" i="76"/>
  <c r="D31" i="76"/>
  <c r="D29" i="76"/>
  <c r="D25" i="76"/>
  <c r="D22" i="76"/>
  <c r="D20" i="76"/>
  <c r="D18" i="76"/>
  <c r="D15" i="76"/>
  <c r="D13" i="76"/>
  <c r="B30" i="63"/>
  <c r="I32" i="63"/>
  <c r="I82" i="63" s="1"/>
  <c r="H32" i="63"/>
  <c r="H82" i="63" s="1"/>
  <c r="G32" i="63"/>
  <c r="G82" i="63" s="1"/>
  <c r="F32" i="63"/>
  <c r="F82" i="63" s="1"/>
  <c r="E32" i="63"/>
  <c r="E82" i="63" s="1"/>
  <c r="D32" i="63"/>
  <c r="D82" i="63" s="1"/>
  <c r="C32" i="63"/>
  <c r="C82" i="63" s="1"/>
  <c r="B32" i="63"/>
  <c r="B82" i="63" s="1"/>
  <c r="E52" i="72"/>
  <c r="E50" i="72"/>
  <c r="E48" i="72"/>
  <c r="E47" i="72"/>
  <c r="E45" i="72"/>
  <c r="E44" i="72"/>
  <c r="E43" i="72"/>
  <c r="E42" i="72"/>
  <c r="E40" i="72"/>
  <c r="E39" i="72"/>
  <c r="E38" i="72"/>
  <c r="E36" i="72"/>
  <c r="E35" i="72"/>
  <c r="E34" i="72"/>
  <c r="E32" i="72"/>
  <c r="E30" i="72"/>
  <c r="E29" i="72"/>
  <c r="E25" i="72"/>
  <c r="E23" i="72"/>
  <c r="E22" i="72"/>
  <c r="E20" i="72"/>
  <c r="E18" i="72"/>
  <c r="E17" i="72"/>
  <c r="E16" i="72"/>
  <c r="E15" i="72"/>
  <c r="E13" i="72"/>
  <c r="F41" i="77"/>
  <c r="C41" i="77"/>
  <c r="C42" i="77"/>
  <c r="F42" i="77"/>
  <c r="C42" i="76"/>
  <c r="C38" i="76"/>
  <c r="C36" i="76"/>
  <c r="C34" i="76"/>
  <c r="C31" i="76"/>
  <c r="C29" i="76"/>
  <c r="C25" i="76"/>
  <c r="C22" i="76"/>
  <c r="C20" i="76"/>
  <c r="C18" i="76"/>
  <c r="C13" i="76"/>
  <c r="C15" i="76"/>
  <c r="I30" i="63"/>
  <c r="H30" i="63"/>
  <c r="G30" i="63"/>
  <c r="F30" i="63"/>
  <c r="E30" i="63"/>
  <c r="D30" i="63"/>
  <c r="C30" i="63"/>
  <c r="B42" i="76"/>
  <c r="B38" i="76"/>
  <c r="B36" i="76"/>
  <c r="B34" i="76"/>
  <c r="B31" i="76"/>
  <c r="B29" i="76"/>
  <c r="B25" i="76"/>
  <c r="B22" i="76"/>
  <c r="B20" i="76"/>
  <c r="B18" i="76"/>
  <c r="B15" i="76"/>
  <c r="B13" i="76"/>
  <c r="D37" i="75"/>
  <c r="C37" i="75"/>
  <c r="B37" i="75"/>
  <c r="D33" i="75"/>
  <c r="C33" i="75"/>
  <c r="B33" i="75"/>
  <c r="D31" i="75"/>
  <c r="C31" i="75"/>
  <c r="B31" i="75"/>
  <c r="D29" i="75"/>
  <c r="C29" i="75"/>
  <c r="B29" i="75"/>
  <c r="D27" i="75"/>
  <c r="C27" i="75"/>
  <c r="B27" i="75"/>
  <c r="D25" i="75"/>
  <c r="C25" i="75"/>
  <c r="B25" i="75"/>
  <c r="D23" i="75"/>
  <c r="C23" i="75"/>
  <c r="B23" i="75"/>
  <c r="D21" i="75"/>
  <c r="C21" i="75"/>
  <c r="B21" i="75"/>
  <c r="D19" i="75"/>
  <c r="C19" i="75"/>
  <c r="B19" i="75"/>
  <c r="D17" i="75"/>
  <c r="C17" i="75"/>
  <c r="B17" i="75"/>
  <c r="D15" i="75"/>
  <c r="C15" i="75"/>
  <c r="B15" i="75"/>
  <c r="D13" i="75"/>
  <c r="C13" i="75"/>
  <c r="B13" i="75"/>
  <c r="I42" i="63"/>
  <c r="H42" i="63"/>
  <c r="G42" i="63"/>
  <c r="F42" i="63"/>
  <c r="E42" i="63"/>
  <c r="D42" i="63"/>
  <c r="C42" i="63"/>
  <c r="I40" i="63"/>
  <c r="H40" i="63"/>
  <c r="G40" i="63"/>
  <c r="F40" i="63"/>
  <c r="E40" i="63"/>
  <c r="D40" i="63"/>
  <c r="C40" i="63"/>
  <c r="I38" i="63"/>
  <c r="H38" i="63"/>
  <c r="G38" i="63"/>
  <c r="F38" i="63"/>
  <c r="E38" i="63"/>
  <c r="D38" i="63"/>
  <c r="C38" i="63"/>
  <c r="I28" i="63"/>
  <c r="H28" i="63"/>
  <c r="G28" i="63"/>
  <c r="F28" i="63"/>
  <c r="E28" i="63"/>
  <c r="D28" i="63"/>
  <c r="C28" i="63"/>
  <c r="B28" i="63"/>
  <c r="I24" i="63"/>
  <c r="H24" i="63"/>
  <c r="G24" i="63"/>
  <c r="F24" i="63"/>
  <c r="E24" i="63"/>
  <c r="D24" i="63"/>
  <c r="C24" i="63"/>
  <c r="B24" i="63"/>
  <c r="I22" i="63"/>
  <c r="H22" i="63"/>
  <c r="G22" i="63"/>
  <c r="F22" i="63"/>
  <c r="E22" i="63"/>
  <c r="D22" i="63"/>
  <c r="C22" i="63"/>
  <c r="B22" i="63"/>
</calcChain>
</file>

<file path=xl/sharedStrings.xml><?xml version="1.0" encoding="utf-8"?>
<sst xmlns="http://schemas.openxmlformats.org/spreadsheetml/2006/main" count="997" uniqueCount="310">
  <si>
    <t xml:space="preserve">  Vorleistungsgüterproduzenten/Energie</t>
  </si>
  <si>
    <t>Inhaltsverzeichnis</t>
  </si>
  <si>
    <t>Seite</t>
  </si>
  <si>
    <t>Grafiken</t>
  </si>
  <si>
    <t>Tabellen</t>
  </si>
  <si>
    <t xml:space="preserve">Vorbemerkungen                                                                                                                                                                   </t>
  </si>
  <si>
    <t>Energieverbrauch</t>
  </si>
  <si>
    <t>Bezug Inland</t>
  </si>
  <si>
    <t>Abgabe Inland</t>
  </si>
  <si>
    <t>Verbrauch</t>
  </si>
  <si>
    <t>Jahr</t>
  </si>
  <si>
    <t>Heizöl</t>
  </si>
  <si>
    <t>Erdgas</t>
  </si>
  <si>
    <t>Strom</t>
  </si>
  <si>
    <t>- 9 -</t>
  </si>
  <si>
    <t>WZ</t>
  </si>
  <si>
    <t>Veränderung zum Jahr</t>
  </si>
  <si>
    <t>%</t>
  </si>
  <si>
    <t>.</t>
  </si>
  <si>
    <t>C</t>
  </si>
  <si>
    <t>und Wirtschaftszweigen</t>
  </si>
  <si>
    <t>je Beschäftigten</t>
  </si>
  <si>
    <t xml:space="preserve">  davon</t>
  </si>
  <si>
    <t>Merkmal</t>
  </si>
  <si>
    <t xml:space="preserve">   von Energieversorgungsunternehmen</t>
  </si>
  <si>
    <t xml:space="preserve">   von anderen Betrieben</t>
  </si>
  <si>
    <t>Eigene Erzeugung (netto)</t>
  </si>
  <si>
    <t xml:space="preserve">   davon aus</t>
  </si>
  <si>
    <t xml:space="preserve">   Wasserkraft</t>
  </si>
  <si>
    <t xml:space="preserve">   Wärmekraft</t>
  </si>
  <si>
    <t>Bezug Ausland</t>
  </si>
  <si>
    <t>Abgabe Ausland</t>
  </si>
  <si>
    <t>- 8 -</t>
  </si>
  <si>
    <t>erneuerbare</t>
  </si>
  <si>
    <t>Energien</t>
  </si>
  <si>
    <t>Energieträger</t>
  </si>
  <si>
    <t>erneuerbare Energien</t>
  </si>
  <si>
    <t xml:space="preserve"> Thüringen</t>
  </si>
  <si>
    <t xml:space="preserve">   davon</t>
  </si>
  <si>
    <t xml:space="preserve"> Verarbeitendes Gewerbe</t>
  </si>
  <si>
    <r>
      <t>Land</t>
    </r>
    <r>
      <rPr>
        <sz val="8"/>
        <rFont val="Arial"/>
        <family val="2"/>
      </rPr>
      <t xml:space="preserve">
Hauptgruppe
Wirtschaftszweig</t>
    </r>
  </si>
  <si>
    <t xml:space="preserve">  Investitionsgüterproduzenten</t>
  </si>
  <si>
    <t xml:space="preserve">  Gebrauchsgüterproduzenten</t>
  </si>
  <si>
    <t xml:space="preserve">  Verbrauchsgüterproduzenten</t>
  </si>
  <si>
    <t>Kreisfreie Stadt
Landkreis
Land</t>
  </si>
  <si>
    <t xml:space="preserve"> Stadt Erfurt</t>
  </si>
  <si>
    <t xml:space="preserve"> Stadt Gera</t>
  </si>
  <si>
    <t xml:space="preserve"> Stadt Jena</t>
  </si>
  <si>
    <t xml:space="preserve"> Stadt Suhl</t>
  </si>
  <si>
    <t xml:space="preserve"> Stadt Weimar</t>
  </si>
  <si>
    <t xml:space="preserve"> Eichsfeld</t>
  </si>
  <si>
    <t xml:space="preserve"> Nordhausen</t>
  </si>
  <si>
    <t xml:space="preserve"> Wartburgkreis</t>
  </si>
  <si>
    <t xml:space="preserve"> Unstrut-Hainich-Kreis</t>
  </si>
  <si>
    <t xml:space="preserve"> Kyffhäuserkreis</t>
  </si>
  <si>
    <t xml:space="preserve"> Schmalkalden-Meiningen</t>
  </si>
  <si>
    <t xml:space="preserve"> Gotha</t>
  </si>
  <si>
    <t xml:space="preserve"> Sömmerda</t>
  </si>
  <si>
    <t xml:space="preserve"> Hildburghausen</t>
  </si>
  <si>
    <t xml:space="preserve"> Ilm-Kreis</t>
  </si>
  <si>
    <t xml:space="preserve"> Weimarer Land</t>
  </si>
  <si>
    <t xml:space="preserve"> Sonneberg</t>
  </si>
  <si>
    <t xml:space="preserve"> Saalfeld-Rudolstadt</t>
  </si>
  <si>
    <t xml:space="preserve"> Saale-Holzland-Kreis</t>
  </si>
  <si>
    <t xml:space="preserve"> Saale-Orla-Kreis</t>
  </si>
  <si>
    <t xml:space="preserve"> Greiz</t>
  </si>
  <si>
    <t xml:space="preserve"> Altenburger Land</t>
  </si>
  <si>
    <t xml:space="preserve">  kreisfreie Städte</t>
  </si>
  <si>
    <t xml:space="preserve">  Landkreise</t>
  </si>
  <si>
    <t xml:space="preserve">   kreisfreie Städte</t>
  </si>
  <si>
    <t xml:space="preserve">   Landkreise</t>
  </si>
  <si>
    <t xml:space="preserve"> nach Energieträgern und Jahren</t>
  </si>
  <si>
    <t xml:space="preserve">1. Energieverbrauch im Bergbau und Verarbeitenden Gewerbe  </t>
  </si>
  <si>
    <t>-</t>
  </si>
  <si>
    <t>nach Energieträgern</t>
  </si>
  <si>
    <t>- 2 -</t>
  </si>
  <si>
    <t>Davon</t>
  </si>
  <si>
    <t xml:space="preserve">sonstige </t>
  </si>
  <si>
    <t>Veränderung gegenüber dem Vorjahr in %</t>
  </si>
  <si>
    <t>je 1000 EUR Umsatz</t>
  </si>
  <si>
    <t>sonstige Energieträger</t>
  </si>
  <si>
    <t xml:space="preserve">   an Energieversorgungsunternehmen</t>
  </si>
  <si>
    <t xml:space="preserve">   an andere Abnehmer</t>
  </si>
  <si>
    <t xml:space="preserve">   sonstigen Kraftquellen</t>
  </si>
  <si>
    <t xml:space="preserve">nach Energieträgern und </t>
  </si>
  <si>
    <t>Kreisen</t>
  </si>
  <si>
    <t>B, C</t>
  </si>
  <si>
    <t>B</t>
  </si>
  <si>
    <t xml:space="preserve">  Bergbau und Gewinnung von Steinen und Erden</t>
  </si>
  <si>
    <t xml:space="preserve">  Herstellung von Nahrungs- und Futtermitteln</t>
  </si>
  <si>
    <t xml:space="preserve">  Getränkeherstellung</t>
  </si>
  <si>
    <t xml:space="preserve">  Tabakverarbeitung</t>
  </si>
  <si>
    <t xml:space="preserve">  Herstellung von Textilien</t>
  </si>
  <si>
    <t xml:space="preserve">  Herstellung von Bekleidung</t>
  </si>
  <si>
    <t xml:space="preserve">  Herstellung von Holz-, Flecht-, Korb- und</t>
  </si>
  <si>
    <t xml:space="preserve">   Korkwaren (ohne Möbel)</t>
  </si>
  <si>
    <t xml:space="preserve">  Kokerei und Mineralölverarbeitung</t>
  </si>
  <si>
    <t xml:space="preserve">  Herstellung von chemischen Erzeugnissen</t>
  </si>
  <si>
    <t xml:space="preserve">  Metallerzeugung und -bearbeitung</t>
  </si>
  <si>
    <t xml:space="preserve">  Herstellung von Metallerzeugnissen</t>
  </si>
  <si>
    <t xml:space="preserve">   elektronischen und optischen Erzeugnissen</t>
  </si>
  <si>
    <t xml:space="preserve">  Herstellung von elektrischen Ausrüstungen</t>
  </si>
  <si>
    <t xml:space="preserve">  Herstellung von Leder, Lederwaren und Schuhen</t>
  </si>
  <si>
    <t xml:space="preserve">  Herstellung von Papier, Pappe und Waren daraus</t>
  </si>
  <si>
    <t xml:space="preserve">  Maschinenbau</t>
  </si>
  <si>
    <t xml:space="preserve">  Herstellung von Kraftwagen und Kraftwagenteilen</t>
  </si>
  <si>
    <t xml:space="preserve">  Sonstiger Fahrzeugbau</t>
  </si>
  <si>
    <t xml:space="preserve">  Herstellung von Möbeln</t>
  </si>
  <si>
    <t xml:space="preserve">  Herstellung von sonstigen Waren</t>
  </si>
  <si>
    <t xml:space="preserve">  Reparatur und Installation von Maschinen</t>
  </si>
  <si>
    <t xml:space="preserve">   und Ausrüstungen</t>
  </si>
  <si>
    <t>Vorbemerkungen</t>
  </si>
  <si>
    <t>Ziel der Statistik</t>
  </si>
  <si>
    <t>Rechtsgrundlagen</t>
  </si>
  <si>
    <t>Berichtskreis</t>
  </si>
  <si>
    <t xml:space="preserve">Definitionen und Erläuterungen </t>
  </si>
  <si>
    <t>Ausgewiesen werden sowohl die in den Betrieben zur Strom- und Wärmeerzeugung eingesetzten als auch die nichtenergetisch genutzten Energieträger/Brennstoffe.</t>
  </si>
  <si>
    <t>Nicht erfasst werden Einsatzkohlen für die Brikett- und Koksherstellung, Kraftstoffe für den Einsatz in Fahrzeugen sowie technische Gase.</t>
  </si>
  <si>
    <t>Strombilanz</t>
  </si>
  <si>
    <t>Die Strombilanz umfasst den Bezug, die Erzeugung und die Abgabe sowie den Verbrauch von Elektrizität.</t>
  </si>
  <si>
    <t>- 3 -</t>
  </si>
  <si>
    <t>Darstellung der Ergebnisse</t>
  </si>
  <si>
    <t>Abkürzungen</t>
  </si>
  <si>
    <t>u. Ä.      und Ähnliches</t>
  </si>
  <si>
    <t>u. s. E.  und sonstige Erzeugnisse</t>
  </si>
  <si>
    <t xml:space="preserve">Mill.       Millionen  </t>
  </si>
  <si>
    <t>Mrd.      Milliarden</t>
  </si>
  <si>
    <t xml:space="preserve">1. Auf Anforderung der Europäischen Union wurde ab dem Jahr 2003 die neue Hauptgruppe "Energie" im                     </t>
  </si>
  <si>
    <t xml:space="preserve">    Verarbeitenden Gewerbe sowie im Bergbau und der Gewinnung von Steinen und Erden gebildet. Diese   </t>
  </si>
  <si>
    <t xml:space="preserve">    Hauptgruppe umfasst folgende Klassen der WZ 2008.</t>
  </si>
  <si>
    <t xml:space="preserve">    Da in Thüringen die Zahl der zur Bildung dieser Hauptgruppe eingehenden Betriebe so klein ist, dass die </t>
  </si>
  <si>
    <t xml:space="preserve">    Ergebnisse der neuen Hauptgruppe "Energie" und zum Ausgleich überdies auch die einer weiteren </t>
  </si>
  <si>
    <t xml:space="preserve">    Hauptgruppe geheim gehalten werden müssten, werden die Hauptgruppen Vorleistungsgüterproduzenten</t>
  </si>
  <si>
    <t xml:space="preserve">    und Energie zusammengefasst.</t>
  </si>
  <si>
    <t xml:space="preserve">   der Gesamtenergieverbrauch Doppelzählungen, die sowohl den Energiegehalt der eingesetzten Brennstoffe</t>
  </si>
  <si>
    <t xml:space="preserve">   als auch des erzeugten Stroms umfassen.</t>
  </si>
  <si>
    <t xml:space="preserve">   des Jahres.</t>
  </si>
  <si>
    <t xml:space="preserve">    05.10  Steinkohlenbergbau</t>
  </si>
  <si>
    <t xml:space="preserve">    05.20  Braunkohlenbergbau</t>
  </si>
  <si>
    <t xml:space="preserve">    06.10  Gewinnung von Erdöl</t>
  </si>
  <si>
    <t xml:space="preserve">    06.20  Gewinnung von Erdgas</t>
  </si>
  <si>
    <t xml:space="preserve">    19.10  Kokerei</t>
  </si>
  <si>
    <t xml:space="preserve">    19.20  Mineralölverarbeitung</t>
  </si>
  <si>
    <t>Weitere Hinweise</t>
  </si>
  <si>
    <t xml:space="preserve">   von bespielten Ton-, Bild- und Datenträgern</t>
  </si>
  <si>
    <t xml:space="preserve">  Herstellung von pharmazeutischen Erzeugnissen</t>
  </si>
  <si>
    <t xml:space="preserve">  Herstellung von Gummi- und Kunststoffwaren</t>
  </si>
  <si>
    <t xml:space="preserve">  Herstellung von Glas und Glaswaren, Keramik,</t>
  </si>
  <si>
    <t xml:space="preserve">  Herstellung von Datenverarbeitungsgeräten,</t>
  </si>
  <si>
    <t xml:space="preserve">  Verarbeitung von Steinen und Erden</t>
  </si>
  <si>
    <t>- 4 -</t>
  </si>
  <si>
    <t>2. Energieverbrauch im Bergbau und</t>
  </si>
  <si>
    <t xml:space="preserve">  Herstellung von Druckerzeugnissen; Vervielfältigung</t>
  </si>
  <si>
    <t>nach Wirtschaftszweigen</t>
  </si>
  <si>
    <r>
      <t xml:space="preserve">Land
</t>
    </r>
    <r>
      <rPr>
        <sz val="8"/>
        <rFont val="Arial"/>
        <family val="2"/>
      </rPr>
      <t>Hauptgruppe
Wirtschaftszweig</t>
    </r>
  </si>
  <si>
    <t xml:space="preserve">   Vorleistungsgüterproduzenten/Energie</t>
  </si>
  <si>
    <t xml:space="preserve">   Investitionsgüterproduzenten</t>
  </si>
  <si>
    <t xml:space="preserve">   Gebrauchsgüterproduzenten</t>
  </si>
  <si>
    <t xml:space="preserve">   Verbrauchsgüterproduzenten</t>
  </si>
  <si>
    <t xml:space="preserve"> Sonstiger Fahrzeugbau</t>
  </si>
  <si>
    <t>nach Kreisen</t>
  </si>
  <si>
    <t xml:space="preserve"> Herstellung von Möbeln</t>
  </si>
  <si>
    <t xml:space="preserve">  Verarbeitendes Gewerbe</t>
  </si>
  <si>
    <t xml:space="preserve">4. Energieverbrauch je Beschäftigten und je 1000 EUR Umsatz im Bergbau und </t>
  </si>
  <si>
    <t xml:space="preserve"> - 13 -</t>
  </si>
  <si>
    <t xml:space="preserve">5. Energieverbrauch im Bergbau und </t>
  </si>
  <si>
    <t xml:space="preserve">7. Energieverbrauch je Beschäftigten und je 1000 EUR Umsatz im Bergbau und </t>
  </si>
  <si>
    <t>- 17 -</t>
  </si>
  <si>
    <t>%          Prozent</t>
  </si>
  <si>
    <t>Der Berichtskreis umfasst die produzierenden Betriebe von Unternehmen des Verarbeitenden Gewerbes  sowie des Bergbaus und der Gewinnung von Steinen und Erden  mit mindestens 20 Beschäftigten, sowie produzierende Betriebe anderer Unternehmen mit mindenstens 20 Beschäftigten, wenn deren wirtschaftlicher Schwerpunkt ausschließlich oder überwiegend im Bereich des Verarbeitenden Gewerbes, des Bergbaus und der Gewinnung von Steinen und Erden liegt. Aus Repräsentationsgründen werden auch Betriebe von Unternehmen des Verarbeitenden Gewerbes mit 10 und mehr tätigen Personen der Wirtschaftszweige 08.11, 08.12, 10.91, 10.92, 11.06, 16.10 und 23.63 zur Auskunft herangezogen.</t>
  </si>
  <si>
    <t>Kohlen</t>
  </si>
  <si>
    <t>MWh</t>
  </si>
  <si>
    <t>1) ab 2008 neue WZ-Klassifikation (siehe Vorbemerkungen)</t>
  </si>
  <si>
    <t>Wärme</t>
  </si>
  <si>
    <r>
      <t xml:space="preserve">   2008 </t>
    </r>
    <r>
      <rPr>
        <vertAlign val="superscript"/>
        <sz val="8"/>
        <rFont val="Arial"/>
        <family val="2"/>
      </rPr>
      <t>1)</t>
    </r>
  </si>
  <si>
    <r>
      <t xml:space="preserve">  2008 </t>
    </r>
    <r>
      <rPr>
        <vertAlign val="superscript"/>
        <sz val="8"/>
        <rFont val="Arial"/>
        <family val="2"/>
      </rPr>
      <t>1)</t>
    </r>
  </si>
  <si>
    <t>- 12 -</t>
  </si>
  <si>
    <t>- 18 -</t>
  </si>
  <si>
    <t>- 7 -</t>
  </si>
  <si>
    <t>- 10 -</t>
  </si>
  <si>
    <t>- 11 -</t>
  </si>
  <si>
    <t>- 14 -</t>
  </si>
  <si>
    <t>- 15 -</t>
  </si>
  <si>
    <t>- 16 -</t>
  </si>
  <si>
    <t>2. Soweit Energieträger als Brennstoffe zur Stromerzeugung in eigenen Anlagen eingesetzt werden, enthält</t>
  </si>
  <si>
    <t>Anteile der Energieträger nach Jahren in %</t>
  </si>
  <si>
    <t>Der Energieverbrauch ist der Gesamtverbrauch an Kohle, Heizöl, Erdgas, erneuerbaren Energieträgern, Strom, Wärme und sonstigen Energieträgern einschließlich der Mengen, die in eigenen Anlagen in andere Energiearten umgewandelt werden.</t>
  </si>
  <si>
    <t>8. Stromerzeugung, -bezug und -abgabe 2010 bis 2013</t>
  </si>
  <si>
    <t xml:space="preserve">   erneuerbaren Energieträgern</t>
  </si>
  <si>
    <t>J           Joule</t>
  </si>
  <si>
    <t>kJ         Kilojoule (10³ J)</t>
  </si>
  <si>
    <t>- 19 -</t>
  </si>
  <si>
    <t xml:space="preserve">    davon</t>
  </si>
  <si>
    <t xml:space="preserve">    kreisfreie Städte</t>
  </si>
  <si>
    <t xml:space="preserve">    Landkreise</t>
  </si>
  <si>
    <t>Gigajoule</t>
  </si>
  <si>
    <t xml:space="preserve">   7. Energieverbrauch je Beschäftigten und je 1000 EUR Umsatz im Bergbau und Verarbeitenden </t>
  </si>
  <si>
    <t xml:space="preserve">       nach Kreisen</t>
  </si>
  <si>
    <t xml:space="preserve">   4. Energieverbrauch je Beschäftigten und je 1000 EUR Umsatz im Bergbau und Verarbeitenden </t>
  </si>
  <si>
    <t xml:space="preserve">       nach Wirtschaftszweigen</t>
  </si>
  <si>
    <t xml:space="preserve">       nach Energieträgern und Wirtschaftszweigen</t>
  </si>
  <si>
    <t xml:space="preserve">   1. Energieverbrauch im Bergbau und Verarbeitenden Gewerbe nach Energieträgern und Jahren </t>
  </si>
  <si>
    <t xml:space="preserve">Die Darstellung aller Ergebnisse erfolgt ab 2008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 Infolge der strukturellen Veränderung durch den Übergang zur WZ 2008  zählen das Verlagsgewerbe und das Recycling nicht mehr in das Verarbeitende Gewerbe. Aber innerhalb des Verarbeitenden Gewerbes wurden Anpassungen bei der Zusammensetzung der Wirtschaftszweige vorgenommen. Die Ergebnisse ab Berichtsjahr 2008 sind mit den Vorjahren nicht vergleichbar.  </t>
  </si>
  <si>
    <t>im Betrieb verbrauchte,  fremdbezogene Wärme</t>
  </si>
  <si>
    <t>- 20 -</t>
  </si>
  <si>
    <r>
      <t>MJ        Megajoule (10</t>
    </r>
    <r>
      <rPr>
        <vertAlign val="superscript"/>
        <sz val="9"/>
        <rFont val="Arial"/>
        <family val="2"/>
      </rPr>
      <t>3</t>
    </r>
    <r>
      <rPr>
        <sz val="9"/>
        <rFont val="Arial"/>
        <family val="2"/>
      </rPr>
      <t xml:space="preserve"> kJ oder 10</t>
    </r>
    <r>
      <rPr>
        <vertAlign val="superscript"/>
        <sz val="9"/>
        <rFont val="Arial"/>
        <family val="2"/>
      </rPr>
      <t>6</t>
    </r>
    <r>
      <rPr>
        <sz val="9"/>
        <rFont val="Arial"/>
        <family val="2"/>
      </rPr>
      <t xml:space="preserve"> J) </t>
    </r>
  </si>
  <si>
    <r>
      <t>GJ        Gigajoule (10</t>
    </r>
    <r>
      <rPr>
        <vertAlign val="superscript"/>
        <sz val="9"/>
        <rFont val="Arial"/>
        <family val="2"/>
      </rPr>
      <t>3</t>
    </r>
    <r>
      <rPr>
        <sz val="9"/>
        <rFont val="Arial"/>
        <family val="2"/>
      </rPr>
      <t xml:space="preserve"> MJ oder 10</t>
    </r>
    <r>
      <rPr>
        <vertAlign val="superscript"/>
        <sz val="9"/>
        <rFont val="Arial"/>
        <family val="2"/>
      </rPr>
      <t>6</t>
    </r>
    <r>
      <rPr>
        <sz val="9"/>
        <rFont val="Arial"/>
        <family val="2"/>
      </rPr>
      <t xml:space="preserve"> kJ)</t>
    </r>
  </si>
  <si>
    <t>Tsd.      Tausend</t>
  </si>
  <si>
    <t xml:space="preserve">Sie ist ein Teil der Datengrundlage für die Gestaltung der energiepolitischen Rahmenbedingungen für eine sichere, wirtschaftliche und umweltschonende Energieversorgung. </t>
  </si>
  <si>
    <t xml:space="preserve">    Vorjahresangaben sind den Vorberichten zu entnehmen.</t>
  </si>
  <si>
    <t xml:space="preserve">   von Betrieben im Verarbeitenden Gewerbe, im </t>
  </si>
  <si>
    <t xml:space="preserve">        Bergbau und in der Gewinnung von Steinen und Erden            </t>
  </si>
  <si>
    <t xml:space="preserve">   an Betriebe im Verarbeitenden Gewerbe,  im  </t>
  </si>
  <si>
    <t xml:space="preserve">   an Betriebe im Verarbeitenden Gewerbe, im  </t>
  </si>
  <si>
    <t xml:space="preserve">   von Betrieben im Verarbeitenden Gewerbe,  im   </t>
  </si>
  <si>
    <t xml:space="preserve">         Bergbau und in der Gewinnung von Steinen und Erden            </t>
  </si>
  <si>
    <t xml:space="preserve">    von sonstigen Lieferanten</t>
  </si>
  <si>
    <t xml:space="preserve">    an Haushaltskunden (einschl. Wohnungsgesellschaften)                                                  </t>
  </si>
  <si>
    <t xml:space="preserve">    an sonstige Letztverbraucher                                                                                </t>
  </si>
  <si>
    <t xml:space="preserve">Eigene
Erzeugung </t>
  </si>
  <si>
    <t>Eigene 
Erzeugung</t>
  </si>
  <si>
    <t>Abgabe Insgesamt</t>
  </si>
  <si>
    <t xml:space="preserve">3. Ab Berichtsjahr 2007 beziehen sich die Angaben in Verbindung mit den Beschäftigten auf den Stichtag 30.9.   </t>
  </si>
  <si>
    <t xml:space="preserve">4. Angaben zum Bezug/Abgabe Inland von Strom (Tabelle 8) liegen ab Berichtsjahr 2018 in neuer Gliederung vor. </t>
  </si>
  <si>
    <t>Die Umrechnung der in Tonnen oder Kubikmetern erhobenen Energieträger in Megajoule erfolgt auf der Grundlage der je Betrieb ausgewiesenen spezifischen unteren Heizwerte. Bei den in Kilowattstunden erhobenen Energieträgern erfolgt die Umrechnung mit dem einheitlichen Faktor 3,6 (1 kWh = 3,6 MJ). Das gilt nicht für das Erdgas. Es wird um den Brennwert bereinigt und mit dem unteren Heizwert umgerechnet.</t>
  </si>
  <si>
    <t>kWh     Kilowattstunde</t>
  </si>
  <si>
    <t>darunter aus</t>
  </si>
  <si>
    <t xml:space="preserve">darunter aus </t>
  </si>
  <si>
    <t>3. Energieverbrauch  im Bergbau und Verarbeitenden Gewerbe 2024</t>
  </si>
  <si>
    <t>x</t>
  </si>
  <si>
    <t>Verarbeitenden Gewerbe 2024</t>
  </si>
  <si>
    <t xml:space="preserve"> Überblick zum Energieverbrauch im Bergbau und Verarbeitenden Gewerbe im Jahr 2024</t>
  </si>
  <si>
    <r>
      <t xml:space="preserve">  1. Energieverbrauch</t>
    </r>
    <r>
      <rPr>
        <vertAlign val="superscript"/>
        <sz val="9"/>
        <rFont val="Arial"/>
        <family val="2"/>
      </rPr>
      <t xml:space="preserve"> </t>
    </r>
    <r>
      <rPr>
        <sz val="9"/>
        <rFont val="Arial"/>
        <family val="2"/>
      </rPr>
      <t>im Bergbau und Verarbeitenden Gewerbe im Jahr 2024</t>
    </r>
  </si>
  <si>
    <r>
      <t xml:space="preserve">  2. Stromverbrauch</t>
    </r>
    <r>
      <rPr>
        <vertAlign val="superscript"/>
        <sz val="9"/>
        <rFont val="Arial"/>
        <family val="2"/>
      </rPr>
      <t xml:space="preserve"> </t>
    </r>
    <r>
      <rPr>
        <sz val="9"/>
        <rFont val="Arial"/>
        <family val="2"/>
      </rPr>
      <t>im Bergbau und Verarbeitenden Gewerbe im Jahr 2024</t>
    </r>
  </si>
  <si>
    <t xml:space="preserve">   2. Energieverbrauch im Bergbau und Verarbeitenden Gewerbe 2024</t>
  </si>
  <si>
    <t xml:space="preserve">   3. Energieverbrauch im Bergbau und Verarbeitenden Gewerbe 2024</t>
  </si>
  <si>
    <t xml:space="preserve">       Gewerbe 2024 und 2023 nach Wirtschaftszweigen</t>
  </si>
  <si>
    <t xml:space="preserve">   5. Energieverbrauch im Bergbau und Verarbeitenden Gewerbe 2024</t>
  </si>
  <si>
    <t xml:space="preserve">   6. Energieverbrauch im Bergbau und Verarbeitenden Gewerbe 2024</t>
  </si>
  <si>
    <t xml:space="preserve">       Gewerbe 2024 und 2023 nach Kreisen</t>
  </si>
  <si>
    <t xml:space="preserve">   8. Stromerzeugung, -bezug, -abgabe und -verbrauch 2021 bis 2024</t>
  </si>
  <si>
    <t xml:space="preserve">   9. Strombilanz 2024</t>
  </si>
  <si>
    <t xml:space="preserve">  10. Strombilanz 2024 nach Wirtschaftszweigen</t>
  </si>
  <si>
    <t xml:space="preserve">  11. Strombilanz 2024 nach Kreisen</t>
  </si>
  <si>
    <t xml:space="preserve">  12. Bezug, Abgabe und Verbrauch von Wärme 2024</t>
  </si>
  <si>
    <t>Verarbeitenden Gewerbe 2024 und 2023 nach Wirtschaftszweigen</t>
  </si>
  <si>
    <t>6. Energieverbrauch im Bergbau und Verarbeitenden Gewerbe 2024</t>
  </si>
  <si>
    <t>8. Stromerzeugung, -bezug, -abgabe und -verbrauch 2021 bis 2024</t>
  </si>
  <si>
    <t>9. Strombilanz 2024</t>
  </si>
  <si>
    <t>10. Strombilanz 2024 nach Wirtschaftszweigen</t>
  </si>
  <si>
    <t>11. Strombilanz 2024 nach Kreisen</t>
  </si>
  <si>
    <t>12. Bezug, Abgabe und Verbrauch von Wärme 2024</t>
  </si>
  <si>
    <t>Überblick zum Energieverbrauch im Bergbau und Verarbeitenden Gewerbe im Jahr 2024</t>
  </si>
  <si>
    <t>In den Betrieben des Bergbaus und Verarbeitenden Gewerbes wurde im Jahr 2024 beim Einsatz von Strom, Kohlen, Erdgas, Mineralölen, erneuerbaren Energien, Wärme und sonstigen Energieträgern ein Energieverbrauch von 58,0 Mill. Gigajoule ermittelt. Damit verringerte sich der Energieverbrauch um 4,4 Prozent gegenüber dem Vorjahr.</t>
  </si>
  <si>
    <t xml:space="preserve">Dieser Energieverbrauch setzt sich zusammen aus 5 240 Mill. kWh Strom, 71 Tsd. Tonnen Kohlen, 11 Tsd. Tonnen Heizöl, 5 744 Mill. kWh Erdgas, 13,2 Mill. Gigajoule erneuerbare Energien, 764 Mill. kWh Wärme und 2,5 Mill. Gigajoule an sonstigen Energieträgern. </t>
  </si>
  <si>
    <t xml:space="preserve">Den größten Anteil am gesamten Energieverbrauch nimmt der Energieträger Strom mit 32,5 Prozent ein, gefolgt vom Erdgas (Anteil 32,1 Prozent). Der Einsatz von erneuerbaren Energien bestimmte den Energieverbrauch anteilmäßig zu 22,7 Prozent. </t>
  </si>
  <si>
    <t xml:space="preserve">Bezogen auf die Zahl der Beschäftigten der Industrie wurden 349 Gigajoule Energie je Beschäftigten verbraucht. </t>
  </si>
  <si>
    <t xml:space="preserve">Betrachtet man den Energieverbrauch nach Kreisen, wurde im Saale-Orla-Kreis der höchste Energieverbrauch (14,4 Mill. Gigajoule) verzeichnet, gefolgt vom Kreis Saalfeld-Rudolstadt mit 6,2 Mill. Gigajoule und dem Wartburgkreis (6,0 Mill. Gigajoule). </t>
  </si>
  <si>
    <t>Die niedrigsten Energieverbräuche verzeichneten die kreisfreien Städte Suhl und Weimar mit 149 Tsd. Gigajoule bzw. 204 Tsd. Gigajoule.</t>
  </si>
  <si>
    <r>
      <t>6,91 Gigajoule Energie waren im Saale-Orla-Kreis notwendig, um Waren im Wert von 1</t>
    </r>
    <r>
      <rPr>
        <sz val="9"/>
        <rFont val="Calibri"/>
        <family val="2"/>
      </rPr>
      <t> </t>
    </r>
    <r>
      <rPr>
        <sz val="9"/>
        <rFont val="Arial"/>
        <family val="2"/>
      </rPr>
      <t>000 EUR herzustellen, im Kreis Saalfeld-Rudolstadt waren dazu 2,66 Gigajoule erforderlich. Der geringste Energieverbrauch je 1</t>
    </r>
    <r>
      <rPr>
        <sz val="9"/>
        <rFont val="Calibri"/>
        <family val="2"/>
      </rPr>
      <t> </t>
    </r>
    <r>
      <rPr>
        <sz val="9"/>
        <rFont val="Arial"/>
        <family val="2"/>
      </rPr>
      <t>000 EUR Umsatz wurde für den Kyffhäuserkreis und die kreisfreie Stadt Jena mit jeweils 0,32 Gigajoule errechnet.</t>
    </r>
  </si>
  <si>
    <t xml:space="preserve">       nach Energieträgern und Kreisen </t>
  </si>
  <si>
    <r>
      <t xml:space="preserve">Die Erhebung über die </t>
    </r>
    <r>
      <rPr>
        <b/>
        <sz val="9"/>
        <rFont val="Arial"/>
        <family val="2"/>
      </rPr>
      <t>Energieverwendung der Betriebe des Verarbeitenden Gewerbes sowie des Bergbaus und der Gewinnung von Steinen und Erden</t>
    </r>
    <r>
      <rPr>
        <sz val="9"/>
        <rFont val="Arial"/>
        <family val="2"/>
      </rPr>
      <t xml:space="preserve"> dient der Beurteilung des Energiebedarfs der Industrie. Sie ist eine wichtige Datengrundlage für die energiepolitischen Entscheidungen der für die Energiewirtschaft zuständigen obersten Bundes- und Landesbehörden.</t>
    </r>
  </si>
  <si>
    <t xml:space="preserve">Bei Betrachtung der einzelnen Branchen der Industrie verzeichnet der Wirtschaftszweig Herstellung von Papier, Pappe und Waren daraus  mit 14,3 Mill. Gigajoule ( 24,6 Prozent) den höchsten Energieverbrauch, gefolgt vom  Wirtschaftszweig  Glasgewerbe, Herstellung von Keramik sowie Verarbeitung von Steinen und Erden mit 11,1 Mill. Gigajoule (19,2 Prozent). </t>
  </si>
  <si>
    <t>Um Waren im Wert von 1 000 EUR abzusetzen, wurden 1,45 Gigajoule Energie benötigt. Im Jahr 2023 lag die Energieintensität bei 1,44 Gigajoule je 1 000 EUR Umsatz.</t>
  </si>
  <si>
    <t>435 Betriebe von den insgesamt 1 584 befragten Betrieben erzeugten selber Strom in Höhe von 875 Millionen Kilowattstunden. Das entspricht einen Anteil von 16,7 Prozent am Gesamtstromverbrauch der Betriebe im Bergbau und Verarbeitenden Gewerbe.</t>
  </si>
  <si>
    <t>,</t>
  </si>
  <si>
    <t>Rechtsgrundlage für die Erhebung ist das Gesetz über Energiestatistik (EnStatG) in Verbindung mit dem Bundesstatistikgesetz (BStatG) in den derzeit gültigen Fassungen. 
Erhoben werden die Angaben nach § 8 des EnStatG.</t>
  </si>
  <si>
    <t xml:space="preserve">Je Beschäftigten in der Industrie wurde im Saale-Orla-Kreis mit 1 588 Gigajoule die meiste Energie eingesetzt. Im Kreis Saalfeld-Rudolstadt wurden 699 Gigajoule Energie benötigt, gefolgt vom Landkreis Eichsfeld mit 552 Gigajoule. </t>
  </si>
  <si>
    <t xml:space="preserve"> Verarbeitenden Gewerbe 2023 und 2024 nach Kreisen</t>
  </si>
  <si>
    <t>Impressum</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</si>
  <si>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</si>
  <si>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</si>
  <si>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</si>
  <si>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</si>
  <si>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</si>
  <si>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</si>
  <si>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</si>
  <si>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</si>
  <si>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</si>
  <si>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Abfallwirtschaft, Umwelt</t>
  </si>
  <si>
    <r>
      <t>Preis: 0,00</t>
    </r>
    <r>
      <rPr>
        <sz val="10"/>
        <color rgb="FFFF0000"/>
        <rFont val="Arial"/>
        <family val="2"/>
      </rPr>
      <t xml:space="preserve"> </t>
    </r>
    <r>
      <rPr>
        <sz val="10"/>
        <rFont val="Arial"/>
        <family val="2"/>
      </rPr>
      <t>EUR</t>
    </r>
  </si>
  <si>
    <r>
      <t xml:space="preserve">© </t>
    </r>
    <r>
      <rPr>
        <sz val="10"/>
        <rFont val="Arial"/>
        <family val="2"/>
      </rPr>
      <t>Thüringer Landesamt für Statistik, Erfurt, 2025</t>
    </r>
  </si>
  <si>
    <r>
      <t xml:space="preserve">Der Nutzer hat das Recht zur uneingeschränkten einfachen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</si>
  <si>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</si>
  <si>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 Die Datei ist gespeichert im Format EXCEL 2016</t>
  </si>
  <si>
    <t>Energieverbrauch im Bergbau und Verarbeitenden Gewerbe in Thüringen 2024</t>
  </si>
  <si>
    <t>Erscheinungsweise: jährlich</t>
  </si>
  <si>
    <t>Bestell-Nr.: 05 404</t>
  </si>
  <si>
    <t>Heft-Nr.: 153/25</t>
  </si>
  <si>
    <t>Telefon: +49 361 57334-3244</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</si>
  <si>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</si>
  <si>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</si>
  <si>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</si>
  <si>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</si>
  <si>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</si>
  <si>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</si>
  <si>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</si>
  <si>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</si>
  <si>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</si>
  <si>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</si>
  <si>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</si>
  <si>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</si>
  <si>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</si>
  <si>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</si>
  <si>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</si>
  <si>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</si>
  <si>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</si>
  <si>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</si>
  <si>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</si>
  <si>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Herausgegeben im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</si>
</sst>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 ##0.0\ \ \ \ \ \ \ \ \ \ \ \ \ \ \ "/>
    <numFmt numFmtId="165" formatCode="#\ ###\ ###\ \ \ \ \ \ \ \ \ \ \ \ "/>
    <numFmt numFmtId="166" formatCode="&quot;    &quot;##0.0\ \ \ \ \ \ \ \ \ \ \ \ "/>
    <numFmt numFmtId="167" formatCode="_D_D_D_D##0.0_D_D_D_D_D_D;_D_D_D_D\-* ##0.0_D_D_D_D_D_D"/>
    <numFmt numFmtId="168" formatCode="#\ ###\ ###\ \ \ \ \ \ \ \ \ \ \ \ \ \ \ "/>
    <numFmt numFmtId="169" formatCode="#\ ###\ ###.0\ \ \ \ \ \ \ \ \ \ \ \ \ \ \ "/>
    <numFmt numFmtId="170" formatCode="###\ ###\ ###_D_D;_D_D\)\-* ###\ ###\ ###_D_D;;* @_D_D"/>
    <numFmt numFmtId="171" formatCode="0.0\ \ \ "/>
    <numFmt numFmtId="172" formatCode="##\ ###\ ###\ \ \ "/>
    <numFmt numFmtId="173" formatCode="0.0\ \ \ \ "/>
    <numFmt numFmtId="174" formatCode="??0.0_H;\-??0.0_H"/>
    <numFmt numFmtId="175" formatCode="_-* #,##0.00\ [$€-1]_-;\-* #,##0.00\ [$€-1]_-;_-* &quot;-&quot;??\ [$€-1]_-"/>
  </numFmts>
  <fonts count="48" x14ac:knownFonts="1">
    <font>
      <sz val="10"/>
      <name val="Arial"/>
    </font>
    <font>
      <b/>
      <sz val="10"/>
      <name val="Arial"/>
      <family val="2"/>
    </font>
    <font>
      <sz val="10"/>
      <name val="Arial"/>
      <family val="2"/>
    </font>
    <font>
      <sz val="8"/>
      <name val="Arial"/>
      <family val="2"/>
    </font>
    <font>
      <b/>
      <sz val="9"/>
      <name val="Helvetica"/>
      <family val="2"/>
    </font>
    <font>
      <sz val="9"/>
      <name val="Helvetica"/>
      <family val="2"/>
    </font>
    <font>
      <sz val="10"/>
      <name val="Helvetica"/>
      <family val="2"/>
    </font>
    <font>
      <sz val="9"/>
      <name val="Arial"/>
      <family val="2"/>
    </font>
    <font>
      <sz val="9"/>
      <name val="Arial"/>
      <family val="2"/>
    </font>
    <font>
      <b/>
      <sz val="11"/>
      <color indexed="10"/>
      <name val="Helvetica"/>
      <family val="2"/>
    </font>
    <font>
      <sz val="9"/>
      <color indexed="10"/>
      <name val="Helvetica"/>
      <family val="2"/>
    </font>
    <font>
      <sz val="10"/>
      <color indexed="10"/>
      <name val="Arial"/>
      <family val="2"/>
    </font>
    <font>
      <b/>
      <sz val="11"/>
      <name val="Helvetica"/>
      <family val="2"/>
    </font>
    <font>
      <sz val="8"/>
      <name val="Arial"/>
      <family val="2"/>
    </font>
    <font>
      <b/>
      <sz val="9"/>
      <name val="Arial"/>
      <family val="2"/>
    </font>
    <font>
      <b/>
      <sz val="9"/>
      <name val="Helvetica"/>
      <family val="2"/>
    </font>
    <font>
      <b/>
      <sz val="8"/>
      <name val="Helvetica"/>
      <family val="2"/>
    </font>
    <font>
      <b/>
      <sz val="8"/>
      <name val="Arial"/>
      <family val="2"/>
    </font>
    <font>
      <sz val="9"/>
      <name val="Helvetica"/>
      <family val="2"/>
    </font>
    <font>
      <sz val="8"/>
      <name val="Helvetica"/>
      <family val="2"/>
    </font>
    <font>
      <sz val="8"/>
      <name val="Helvetica"/>
      <family val="2"/>
    </font>
    <font>
      <sz val="14"/>
      <color indexed="12"/>
      <name val="Arial"/>
      <family val="2"/>
    </font>
    <font>
      <u/>
      <sz val="8"/>
      <name val="Arial"/>
      <family val="2"/>
    </font>
    <font>
      <sz val="11"/>
      <name val="Helvetica"/>
      <family val="2"/>
    </font>
    <font>
      <b/>
      <sz val="11"/>
      <name val="Helvetica"/>
      <family val="2"/>
    </font>
    <font>
      <b/>
      <sz val="8"/>
      <name val="Arial"/>
      <family val="2"/>
    </font>
    <font>
      <sz val="8"/>
      <color indexed="10"/>
      <name val="Arial"/>
      <family val="2"/>
    </font>
    <font>
      <vertAlign val="superscript"/>
      <sz val="8"/>
      <name val="Arial"/>
      <family val="2"/>
    </font>
    <font>
      <sz val="10"/>
      <name val="Arial"/>
      <family val="2"/>
    </font>
    <font>
      <sz val="9"/>
      <name val="Courier"/>
      <family val="3"/>
    </font>
    <font>
      <sz val="10"/>
      <name val="Courier"/>
      <family val="3"/>
    </font>
    <font>
      <sz val="14"/>
      <color indexed="12"/>
      <name val="Arial"/>
      <family val="2"/>
    </font>
    <font>
      <sz val="10"/>
      <color indexed="10"/>
      <name val="Arial"/>
      <family val="2"/>
    </font>
    <font>
      <b/>
      <sz val="11"/>
      <name val="Arial"/>
      <family val="2"/>
    </font>
    <font>
      <vertAlign val="superscript"/>
      <sz val="9"/>
      <name val="Arial"/>
      <family val="2"/>
    </font>
    <font>
      <sz val="9"/>
      <name val="Calibri"/>
      <family val="2"/>
    </font>
    <font>
      <sz val="9"/>
      <color theme="1"/>
      <name val="Arial"/>
      <family val="2"/>
    </font>
    <font>
      <sz val="11"/>
      <color theme="1"/>
      <name val="Calibri"/>
      <family val="2"/>
      <scheme val="minor"/>
    </font>
    <font>
      <sz val="8"/>
      <color rgb="FFFF0000"/>
      <name val="Arial"/>
      <family val="2"/>
    </font>
    <font>
      <sz val="10"/>
      <color rgb="FFFF0000"/>
      <name val="Arial"/>
      <family val="2"/>
    </font>
    <font>
      <b/>
      <sz val="8"/>
      <color rgb="FFFF0000"/>
      <name val="Arial"/>
      <family val="2"/>
    </font>
    <font>
      <sz val="8"/>
      <color theme="3" tint="0.39997558519241921"/>
      <name val="Arial"/>
      <family val="2"/>
    </font>
    <font>
      <sz val="10"/>
      <color theme="3" tint="0.39997558519241921"/>
      <name val="Arial"/>
      <family val="2"/>
    </font>
    <font>
      <sz val="11"/>
      <name val="Arial"/>
      <family val="2"/>
    </font>
    <font>
      <sz val="10"/>
      <color rgb="FF000000"/>
      <name val="Source Sans Pro"/>
      <family val="2"/>
    </font>
    <font>
      <sz val="9"/>
      <color rgb="FF000000"/>
      <name val="Source Sans Pro"/>
      <family val="2"/>
    </font>
    <font>
      <sz val="10"/>
      <color theme="0"/>
      <name val="Arial"/>
      <family val="2"/>
    </font>
    <font>
      <b/>
      <sz val="12"/>
      <name val="Arial"/>
      <family val="2"/>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2">
    <xf numFmtId="0" fontId="0" fillId="0" borderId="0"/>
    <xf numFmtId="175" fontId="2" fillId="0" borderId="0" applyFont="0" applyFill="0" applyBorder="0" applyAlignment="0" applyProtection="0"/>
    <xf numFmtId="0" fontId="36" fillId="0" borderId="0"/>
    <xf numFmtId="0" fontId="37" fillId="0" borderId="0"/>
    <xf numFmtId="0" fontId="28"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36" fillId="0" borderId="0"/>
    <xf numFmtId="0" fontId="2" fillId="0" borderId="0"/>
    <xf numFmtId="0" fontId="2" fillId="0" borderId="0"/>
    <xf numFmtId="0" fontId="36" fillId="0" borderId="0"/>
    <xf numFmtId="0" fontId="6" fillId="0" borderId="0"/>
  </cellStyleXfs>
  <cellXfs count="326">
    <xf numFmtId="0" fontId="0" fillId="0" borderId="0" xfId="0"/>
    <xf numFmtId="0" fontId="5" fillId="0" borderId="0" xfId="0" applyFont="1"/>
    <xf numFmtId="0" fontId="8" fillId="0" borderId="0" xfId="0" applyFont="1"/>
    <xf numFmtId="0" fontId="11" fillId="0" borderId="0" xfId="0" applyFont="1"/>
    <xf numFmtId="0" fontId="12"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10" fillId="0" borderId="0" xfId="0" applyFont="1" applyAlignment="1">
      <alignment vertical="top" wrapText="1"/>
    </xf>
    <xf numFmtId="0" fontId="9" fillId="0" borderId="0" xfId="0" applyFont="1" applyAlignment="1">
      <alignment vertical="top" wrapText="1"/>
    </xf>
    <xf numFmtId="0" fontId="5" fillId="0" borderId="0" xfId="0" applyFont="1" applyAlignment="1">
      <alignment horizontal="center" vertical="top" wrapText="1"/>
    </xf>
    <xf numFmtId="0" fontId="11" fillId="0" borderId="0" xfId="0" applyFont="1" applyAlignment="1">
      <alignment vertical="top" wrapText="1"/>
    </xf>
    <xf numFmtId="0" fontId="2" fillId="0" borderId="0" xfId="0" applyFont="1" applyAlignment="1">
      <alignment vertical="top" wrapText="1"/>
    </xf>
    <xf numFmtId="0" fontId="2" fillId="0" borderId="0" xfId="0" applyFont="1"/>
    <xf numFmtId="0" fontId="3" fillId="0" borderId="0" xfId="0" applyFont="1" applyAlignment="1">
      <alignment horizontal="centerContinuous"/>
    </xf>
    <xf numFmtId="0" fontId="3" fillId="0" borderId="0" xfId="0" applyFont="1"/>
    <xf numFmtId="0" fontId="13" fillId="0" borderId="1"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Continuous" vertical="center"/>
    </xf>
    <xf numFmtId="0" fontId="18" fillId="0" borderId="0" xfId="0" applyFont="1" applyBorder="1" applyAlignment="1">
      <alignment horizontal="centerContinuous" vertical="center"/>
    </xf>
    <xf numFmtId="165" fontId="4" fillId="0" borderId="0" xfId="0" applyNumberFormat="1" applyFont="1"/>
    <xf numFmtId="166" fontId="5" fillId="0" borderId="0" xfId="0" applyNumberFormat="1" applyFont="1"/>
    <xf numFmtId="166" fontId="15" fillId="0" borderId="0" xfId="0" applyNumberFormat="1" applyFont="1"/>
    <xf numFmtId="167" fontId="4" fillId="0" borderId="0" xfId="0" applyNumberFormat="1" applyFont="1" applyBorder="1"/>
    <xf numFmtId="168" fontId="15" fillId="0" borderId="0" xfId="0" applyNumberFormat="1" applyFont="1"/>
    <xf numFmtId="169" fontId="15" fillId="0" borderId="0" xfId="0" applyNumberFormat="1" applyFont="1"/>
    <xf numFmtId="0" fontId="18" fillId="0" borderId="0" xfId="0" applyFont="1"/>
    <xf numFmtId="0" fontId="3" fillId="0" borderId="2" xfId="0" applyFont="1" applyBorder="1" applyAlignment="1">
      <alignment horizontal="center"/>
    </xf>
    <xf numFmtId="0" fontId="2" fillId="0" borderId="0" xfId="0" applyFont="1" applyBorder="1"/>
    <xf numFmtId="0" fontId="3" fillId="0" borderId="0" xfId="0" applyFont="1" applyBorder="1"/>
    <xf numFmtId="0" fontId="17" fillId="0" borderId="0" xfId="0" applyFont="1" applyBorder="1"/>
    <xf numFmtId="49" fontId="18" fillId="0" borderId="0" xfId="0" applyNumberFormat="1" applyFont="1" applyAlignment="1">
      <alignment horizontal="centerContinuous"/>
    </xf>
    <xf numFmtId="0" fontId="8" fillId="0" borderId="0" xfId="0" applyFont="1" applyAlignment="1">
      <alignment horizontal="centerContinuous"/>
    </xf>
    <xf numFmtId="0" fontId="2" fillId="0" borderId="0" xfId="0" applyFont="1" applyAlignment="1">
      <alignment horizontal="centerContinuous"/>
    </xf>
    <xf numFmtId="0" fontId="15" fillId="0" borderId="0" xfId="0" applyFont="1" applyAlignment="1">
      <alignment horizontal="centerContinuous"/>
    </xf>
    <xf numFmtId="0" fontId="21" fillId="0" borderId="0" xfId="0" applyFont="1"/>
    <xf numFmtId="0" fontId="3" fillId="0" borderId="3" xfId="0" applyFont="1" applyBorder="1" applyAlignment="1">
      <alignment horizontal="center" vertical="center"/>
    </xf>
    <xf numFmtId="0" fontId="19" fillId="0" borderId="4" xfId="0" applyFont="1" applyBorder="1" applyAlignment="1">
      <alignment horizontal="centerContinuous" vertical="center"/>
    </xf>
    <xf numFmtId="0" fontId="18" fillId="0" borderId="5" xfId="0" applyFont="1" applyBorder="1" applyAlignment="1">
      <alignment horizontal="centerContinuous" vertical="center"/>
    </xf>
    <xf numFmtId="0" fontId="3" fillId="0" borderId="2" xfId="0" applyFont="1" applyBorder="1" applyAlignment="1">
      <alignment horizontal="right"/>
    </xf>
    <xf numFmtId="0" fontId="17" fillId="0" borderId="6" xfId="0" applyFont="1" applyBorder="1" applyAlignment="1">
      <alignment horizontal="left" vertical="center"/>
    </xf>
    <xf numFmtId="0" fontId="3" fillId="0" borderId="2" xfId="0" applyFont="1" applyBorder="1"/>
    <xf numFmtId="0" fontId="13" fillId="0" borderId="6" xfId="0" applyFont="1" applyBorder="1" applyAlignment="1">
      <alignment horizontal="left" vertical="center"/>
    </xf>
    <xf numFmtId="0" fontId="20" fillId="0" borderId="2" xfId="0" applyFont="1" applyBorder="1"/>
    <xf numFmtId="0" fontId="19" fillId="0" borderId="2" xfId="0" applyFont="1" applyBorder="1"/>
    <xf numFmtId="0" fontId="17" fillId="0" borderId="6" xfId="0" applyFont="1" applyBorder="1"/>
    <xf numFmtId="0" fontId="14" fillId="0" borderId="0" xfId="0" applyFont="1" applyAlignment="1">
      <alignment horizontal="left"/>
    </xf>
    <xf numFmtId="0" fontId="3" fillId="0" borderId="7" xfId="0" applyFont="1" applyBorder="1" applyAlignment="1">
      <alignment horizontal="center" vertical="center"/>
    </xf>
    <xf numFmtId="0" fontId="3" fillId="0" borderId="8" xfId="0" applyFont="1" applyBorder="1" applyAlignment="1">
      <alignment horizontal="right"/>
    </xf>
    <xf numFmtId="0" fontId="3" fillId="0" borderId="8" xfId="0" applyFont="1" applyBorder="1"/>
    <xf numFmtId="0" fontId="19" fillId="0" borderId="0" xfId="0" applyFont="1" applyAlignment="1">
      <alignment horizontal="centerContinuous"/>
    </xf>
    <xf numFmtId="0" fontId="13" fillId="0" borderId="9" xfId="21" applyFont="1" applyBorder="1"/>
    <xf numFmtId="0" fontId="17" fillId="0" borderId="9" xfId="21" applyFont="1" applyBorder="1"/>
    <xf numFmtId="0" fontId="3" fillId="0" borderId="0" xfId="0" applyFont="1" applyBorder="1" applyAlignment="1">
      <alignment horizontal="right"/>
    </xf>
    <xf numFmtId="0" fontId="13" fillId="0" borderId="0" xfId="0" quotePrefix="1" applyFont="1" applyAlignment="1">
      <alignment horizontal="centerContinuous"/>
    </xf>
    <xf numFmtId="0" fontId="3" fillId="0" borderId="8" xfId="0" applyFont="1" applyBorder="1" applyAlignment="1">
      <alignment horizontal="center"/>
    </xf>
    <xf numFmtId="0" fontId="23" fillId="0" borderId="0" xfId="0" applyFont="1" applyAlignment="1">
      <alignment horizontal="centerContinuous"/>
    </xf>
    <xf numFmtId="0" fontId="24" fillId="0" borderId="0" xfId="0" applyFont="1" applyAlignment="1">
      <alignment horizontal="centerContinuous"/>
    </xf>
    <xf numFmtId="0" fontId="18" fillId="0" borderId="2" xfId="0" applyFont="1" applyBorder="1"/>
    <xf numFmtId="164" fontId="5" fillId="0" borderId="0" xfId="0" applyNumberFormat="1" applyFont="1"/>
    <xf numFmtId="0" fontId="16" fillId="0" borderId="2" xfId="0" applyFont="1" applyBorder="1"/>
    <xf numFmtId="170" fontId="13" fillId="0" borderId="0" xfId="0" applyNumberFormat="1" applyFont="1" applyAlignment="1">
      <alignment horizontal="right"/>
    </xf>
    <xf numFmtId="0" fontId="15" fillId="0" borderId="0" xfId="0" applyFont="1" applyBorder="1"/>
    <xf numFmtId="0" fontId="18" fillId="0" borderId="0" xfId="0" applyFont="1" applyBorder="1"/>
    <xf numFmtId="0" fontId="0" fillId="0" borderId="1" xfId="0" applyBorder="1"/>
    <xf numFmtId="0" fontId="0" fillId="0" borderId="10" xfId="0" applyBorder="1"/>
    <xf numFmtId="0" fontId="3" fillId="0" borderId="6" xfId="0"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center"/>
    </xf>
    <xf numFmtId="0" fontId="3" fillId="0" borderId="11" xfId="0"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17" fillId="0" borderId="2" xfId="0" applyFont="1" applyBorder="1" applyAlignment="1">
      <alignment horizontal="center"/>
    </xf>
    <xf numFmtId="0" fontId="19" fillId="0" borderId="2" xfId="0" applyFont="1" applyBorder="1" applyAlignment="1">
      <alignment horizontal="center"/>
    </xf>
    <xf numFmtId="171" fontId="13" fillId="0" borderId="0" xfId="0" applyNumberFormat="1" applyFont="1" applyBorder="1" applyAlignment="1">
      <alignment horizontal="right"/>
    </xf>
    <xf numFmtId="170" fontId="2" fillId="0" borderId="0" xfId="0" applyNumberFormat="1" applyFont="1"/>
    <xf numFmtId="170" fontId="26" fillId="0" borderId="0" xfId="0" applyNumberFormat="1" applyFont="1" applyAlignment="1">
      <alignment horizontal="right"/>
    </xf>
    <xf numFmtId="170" fontId="17" fillId="0" borderId="0" xfId="0" applyNumberFormat="1" applyFont="1" applyAlignment="1">
      <alignment horizontal="right"/>
    </xf>
    <xf numFmtId="0" fontId="19" fillId="0" borderId="5" xfId="0" applyFont="1" applyBorder="1" applyAlignment="1">
      <alignment vertical="center"/>
    </xf>
    <xf numFmtId="0" fontId="19" fillId="0" borderId="13" xfId="0" applyFont="1" applyBorder="1" applyAlignment="1">
      <alignment vertical="center"/>
    </xf>
    <xf numFmtId="0" fontId="19" fillId="0" borderId="14" xfId="0" applyFont="1" applyBorder="1" applyAlignment="1">
      <alignment vertical="center"/>
    </xf>
    <xf numFmtId="0" fontId="3" fillId="0" borderId="13" xfId="0" applyFont="1" applyBorder="1" applyAlignment="1"/>
    <xf numFmtId="0" fontId="3" fillId="0" borderId="14" xfId="0" applyFont="1" applyBorder="1" applyAlignment="1"/>
    <xf numFmtId="0" fontId="3" fillId="0" borderId="0" xfId="0" applyFont="1" applyBorder="1" applyAlignment="1">
      <alignment horizontal="center"/>
    </xf>
    <xf numFmtId="0" fontId="13" fillId="0" borderId="0" xfId="21" applyFont="1" applyBorder="1"/>
    <xf numFmtId="0" fontId="0" fillId="0" borderId="2" xfId="0" applyBorder="1"/>
    <xf numFmtId="0" fontId="13" fillId="0" borderId="2" xfId="0" applyFont="1" applyBorder="1" applyAlignment="1">
      <alignment horizontal="center"/>
    </xf>
    <xf numFmtId="0" fontId="25" fillId="0" borderId="0" xfId="0" applyFont="1" applyBorder="1" applyAlignment="1">
      <alignment horizontal="center"/>
    </xf>
    <xf numFmtId="0" fontId="17" fillId="0" borderId="0" xfId="0" applyFont="1" applyBorder="1" applyAlignment="1">
      <alignment horizontal="center"/>
    </xf>
    <xf numFmtId="170" fontId="0" fillId="0" borderId="0" xfId="0" applyNumberFormat="1"/>
    <xf numFmtId="172" fontId="13" fillId="0" borderId="0" xfId="0" applyNumberFormat="1" applyFont="1"/>
    <xf numFmtId="173" fontId="13" fillId="0" borderId="0" xfId="0" applyNumberFormat="1" applyFont="1"/>
    <xf numFmtId="0" fontId="13" fillId="0" borderId="0" xfId="0" applyNumberFormat="1" applyFont="1" applyAlignment="1">
      <alignment horizontal="right" indent="1"/>
    </xf>
    <xf numFmtId="0" fontId="28" fillId="0" borderId="0" xfId="0" applyFont="1"/>
    <xf numFmtId="174" fontId="13" fillId="0" borderId="0" xfId="0" applyNumberFormat="1" applyFont="1" applyBorder="1" applyAlignment="1">
      <alignment horizontal="right"/>
    </xf>
    <xf numFmtId="174" fontId="17" fillId="0" borderId="0" xfId="0" applyNumberFormat="1" applyFont="1" applyBorder="1" applyAlignment="1">
      <alignment horizontal="right"/>
    </xf>
    <xf numFmtId="0" fontId="2" fillId="0" borderId="2" xfId="0" applyFont="1" applyBorder="1"/>
    <xf numFmtId="0" fontId="3" fillId="0" borderId="2" xfId="0" applyFont="1" applyFill="1" applyBorder="1"/>
    <xf numFmtId="0" fontId="2" fillId="0" borderId="6" xfId="0" applyFont="1" applyBorder="1"/>
    <xf numFmtId="170" fontId="2" fillId="0" borderId="2" xfId="0" applyNumberFormat="1" applyFont="1" applyBorder="1"/>
    <xf numFmtId="0" fontId="5" fillId="0" borderId="0" xfId="0" quotePrefix="1" applyFont="1" applyAlignment="1">
      <alignment horizontal="center" vertical="top" wrapText="1"/>
    </xf>
    <xf numFmtId="0" fontId="7" fillId="0" borderId="0" xfId="0" quotePrefix="1" applyFont="1" applyAlignment="1">
      <alignment horizontal="center" vertical="top" wrapText="1"/>
    </xf>
    <xf numFmtId="0" fontId="0" fillId="0" borderId="0" xfId="0" applyAlignment="1">
      <alignment vertical="top" wrapText="1"/>
    </xf>
    <xf numFmtId="0" fontId="29" fillId="0" borderId="0" xfId="0" applyFont="1" applyAlignment="1">
      <alignment vertical="top" wrapText="1"/>
    </xf>
    <xf numFmtId="0" fontId="30" fillId="0" borderId="0" xfId="0" applyFont="1" applyAlignment="1">
      <alignment vertical="top" wrapText="1"/>
    </xf>
    <xf numFmtId="0" fontId="5"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alignment horizontal="justify"/>
    </xf>
    <xf numFmtId="0" fontId="1" fillId="0" borderId="0" xfId="0" applyFont="1" applyAlignment="1">
      <alignment vertical="top" wrapText="1"/>
    </xf>
    <xf numFmtId="0" fontId="1" fillId="0" borderId="0" xfId="0" applyFont="1"/>
    <xf numFmtId="0" fontId="4" fillId="0" borderId="0" xfId="0" applyFont="1" applyAlignment="1">
      <alignment horizontal="justify" vertical="top" wrapText="1"/>
    </xf>
    <xf numFmtId="0" fontId="3" fillId="0" borderId="2" xfId="0" quotePrefix="1" applyFont="1" applyBorder="1" applyAlignment="1">
      <alignment horizontal="right"/>
    </xf>
    <xf numFmtId="0" fontId="13" fillId="0" borderId="2" xfId="0" applyFont="1" applyBorder="1"/>
    <xf numFmtId="0" fontId="13" fillId="0" borderId="8" xfId="0" applyFont="1" applyBorder="1"/>
    <xf numFmtId="170" fontId="38" fillId="0" borderId="0" xfId="0" applyNumberFormat="1" applyFont="1" applyAlignment="1">
      <alignment horizontal="right"/>
    </xf>
    <xf numFmtId="0" fontId="39" fillId="0" borderId="0" xfId="0" applyFont="1"/>
    <xf numFmtId="0" fontId="7" fillId="0" borderId="0" xfId="4" applyFont="1"/>
    <xf numFmtId="0" fontId="13" fillId="0" borderId="0" xfId="4" applyFont="1"/>
    <xf numFmtId="49" fontId="18" fillId="0" borderId="0" xfId="4" applyNumberFormat="1" applyFont="1" applyAlignment="1">
      <alignment horizontal="centerContinuous"/>
    </xf>
    <xf numFmtId="0" fontId="28" fillId="0" borderId="0" xfId="4" applyFont="1" applyAlignment="1">
      <alignment horizontal="centerContinuous"/>
    </xf>
    <xf numFmtId="0" fontId="28" fillId="0" borderId="0" xfId="4" applyFont="1"/>
    <xf numFmtId="0" fontId="15" fillId="0" borderId="0" xfId="4" applyFont="1" applyAlignment="1">
      <alignment horizontal="centerContinuous"/>
    </xf>
    <xf numFmtId="0" fontId="18" fillId="0" borderId="0" xfId="4" applyFont="1" applyAlignment="1">
      <alignment horizontal="centerContinuous"/>
    </xf>
    <xf numFmtId="0" fontId="7" fillId="0" borderId="0" xfId="4" applyFont="1" applyAlignment="1">
      <alignment horizontal="centerContinuous"/>
    </xf>
    <xf numFmtId="0" fontId="31" fillId="0" borderId="0" xfId="4" applyFont="1"/>
    <xf numFmtId="0" fontId="13" fillId="0" borderId="3" xfId="4" applyFont="1" applyBorder="1" applyAlignment="1">
      <alignment horizontal="center" vertical="center"/>
    </xf>
    <xf numFmtId="0" fontId="18" fillId="0" borderId="5" xfId="4" applyFont="1" applyBorder="1" applyAlignment="1">
      <alignment horizontal="centerContinuous" vertical="center"/>
    </xf>
    <xf numFmtId="0" fontId="13" fillId="0" borderId="1" xfId="4" applyFont="1" applyBorder="1" applyAlignment="1">
      <alignment horizontal="center" vertical="center"/>
    </xf>
    <xf numFmtId="0" fontId="19" fillId="0" borderId="0" xfId="4" applyFont="1" applyBorder="1" applyAlignment="1">
      <alignment horizontal="center" vertical="center"/>
    </xf>
    <xf numFmtId="0" fontId="19" fillId="0" borderId="0" xfId="4" applyFont="1" applyBorder="1" applyAlignment="1">
      <alignment horizontal="centerContinuous" vertical="center"/>
    </xf>
    <xf numFmtId="171" fontId="13" fillId="0" borderId="0" xfId="4" applyNumberFormat="1" applyFont="1" applyBorder="1" applyAlignment="1">
      <alignment horizontal="right"/>
    </xf>
    <xf numFmtId="0" fontId="13" fillId="0" borderId="2" xfId="4" applyFont="1" applyBorder="1" applyAlignment="1">
      <alignment horizontal="right"/>
    </xf>
    <xf numFmtId="0" fontId="17" fillId="0" borderId="6" xfId="4" applyFont="1" applyBorder="1" applyAlignment="1">
      <alignment horizontal="left" vertical="center"/>
    </xf>
    <xf numFmtId="174" fontId="17" fillId="0" borderId="0" xfId="4" applyNumberFormat="1" applyFont="1" applyBorder="1" applyAlignment="1">
      <alignment horizontal="right"/>
    </xf>
    <xf numFmtId="0" fontId="13" fillId="0" borderId="2" xfId="4" applyFont="1" applyBorder="1"/>
    <xf numFmtId="0" fontId="13" fillId="0" borderId="6" xfId="4" applyFont="1" applyBorder="1" applyAlignment="1">
      <alignment horizontal="left" vertical="center"/>
    </xf>
    <xf numFmtId="174" fontId="13" fillId="0" borderId="0" xfId="4" applyNumberFormat="1" applyFont="1" applyBorder="1" applyAlignment="1">
      <alignment horizontal="right"/>
    </xf>
    <xf numFmtId="0" fontId="20" fillId="0" borderId="2" xfId="4" applyFont="1" applyBorder="1"/>
    <xf numFmtId="170" fontId="13" fillId="0" borderId="0" xfId="4" applyNumberFormat="1" applyFont="1" applyAlignment="1">
      <alignment horizontal="right"/>
    </xf>
    <xf numFmtId="0" fontId="17" fillId="0" borderId="6" xfId="4" applyFont="1" applyBorder="1"/>
    <xf numFmtId="170" fontId="28" fillId="0" borderId="0" xfId="4" applyNumberFormat="1" applyFont="1"/>
    <xf numFmtId="0" fontId="19" fillId="0" borderId="0" xfId="4" applyFont="1" applyAlignment="1">
      <alignment horizontal="centerContinuous"/>
    </xf>
    <xf numFmtId="0" fontId="13" fillId="0" borderId="0" xfId="4" applyFont="1" applyAlignment="1">
      <alignment horizontal="centerContinuous"/>
    </xf>
    <xf numFmtId="0" fontId="13" fillId="0" borderId="2" xfId="4" applyFont="1" applyBorder="1" applyAlignment="1">
      <alignment horizontal="center"/>
    </xf>
    <xf numFmtId="0" fontId="19" fillId="0" borderId="2" xfId="4" applyFont="1" applyBorder="1" applyAlignment="1">
      <alignment horizontal="center"/>
    </xf>
    <xf numFmtId="0" fontId="28" fillId="0" borderId="0" xfId="4" applyFont="1" applyBorder="1"/>
    <xf numFmtId="0" fontId="13" fillId="0" borderId="0" xfId="4" applyFont="1" applyBorder="1" applyAlignment="1">
      <alignment horizontal="center"/>
    </xf>
    <xf numFmtId="0" fontId="13" fillId="0" borderId="0" xfId="4" applyFont="1" applyBorder="1"/>
    <xf numFmtId="170" fontId="28" fillId="0" borderId="0" xfId="4" applyNumberFormat="1" applyFont="1" applyBorder="1"/>
    <xf numFmtId="0" fontId="13" fillId="0" borderId="0" xfId="4" applyFont="1" applyBorder="1" applyAlignment="1">
      <alignment horizontal="right"/>
    </xf>
    <xf numFmtId="0" fontId="17" fillId="0" borderId="0" xfId="4" applyFont="1" applyBorder="1"/>
    <xf numFmtId="0" fontId="5" fillId="0" borderId="0" xfId="4" applyFont="1"/>
    <xf numFmtId="170" fontId="13" fillId="0" borderId="0" xfId="0" applyNumberFormat="1" applyFont="1" applyBorder="1" applyAlignment="1">
      <alignment horizontal="right"/>
    </xf>
    <xf numFmtId="0" fontId="17" fillId="0" borderId="2" xfId="0" applyFont="1" applyBorder="1" applyAlignment="1">
      <alignment horizontal="right"/>
    </xf>
    <xf numFmtId="0" fontId="17" fillId="0" borderId="8" xfId="0" applyFont="1" applyBorder="1" applyAlignment="1">
      <alignment horizontal="right"/>
    </xf>
    <xf numFmtId="0" fontId="17" fillId="0" borderId="0" xfId="0" applyFont="1" applyAlignment="1">
      <alignment horizontal="right"/>
    </xf>
    <xf numFmtId="166" fontId="15" fillId="0" borderId="2" xfId="0" applyNumberFormat="1" applyFont="1" applyBorder="1"/>
    <xf numFmtId="0" fontId="17" fillId="0" borderId="2" xfId="4" applyFont="1" applyBorder="1" applyAlignment="1">
      <alignment horizontal="right"/>
    </xf>
    <xf numFmtId="0" fontId="17" fillId="0" borderId="8" xfId="0" applyFont="1" applyBorder="1" applyAlignment="1">
      <alignment horizontal="center"/>
    </xf>
    <xf numFmtId="0" fontId="17" fillId="0" borderId="2" xfId="4" applyFont="1" applyBorder="1" applyAlignment="1">
      <alignment horizontal="center"/>
    </xf>
    <xf numFmtId="0" fontId="33" fillId="0" borderId="0" xfId="0" applyFont="1" applyAlignment="1">
      <alignment vertical="top" wrapText="1"/>
    </xf>
    <xf numFmtId="0" fontId="14" fillId="0" borderId="0" xfId="0" applyFont="1" applyAlignment="1">
      <alignment vertical="top" wrapText="1"/>
    </xf>
    <xf numFmtId="0" fontId="7" fillId="0" borderId="0" xfId="0" applyFont="1" applyAlignment="1">
      <alignment vertical="top" wrapText="1"/>
    </xf>
    <xf numFmtId="0" fontId="32" fillId="0" borderId="0" xfId="0" applyFont="1"/>
    <xf numFmtId="0" fontId="7" fillId="0" borderId="0" xfId="0" applyFont="1" applyAlignment="1">
      <alignment horizontal="justify" vertical="top" wrapText="1"/>
    </xf>
    <xf numFmtId="0" fontId="14" fillId="0" borderId="0" xfId="0" applyFont="1" applyAlignment="1">
      <alignment horizontal="justify" vertical="top" wrapText="1"/>
    </xf>
    <xf numFmtId="0" fontId="7" fillId="0" borderId="0" xfId="0" applyFont="1" applyAlignment="1">
      <alignment horizontal="left" vertical="top" wrapText="1"/>
    </xf>
    <xf numFmtId="0" fontId="13" fillId="0" borderId="13" xfId="0" applyFont="1" applyBorder="1" applyAlignment="1">
      <alignment vertical="center"/>
    </xf>
    <xf numFmtId="0" fontId="17" fillId="0" borderId="2" xfId="0" applyFont="1" applyBorder="1"/>
    <xf numFmtId="0" fontId="14" fillId="0" borderId="0" xfId="4" applyFont="1" applyAlignment="1">
      <alignment horizontal="centerContinuous"/>
    </xf>
    <xf numFmtId="0" fontId="13" fillId="0" borderId="4" xfId="4" applyFont="1" applyBorder="1" applyAlignment="1">
      <alignment horizontal="centerContinuous" vertical="center"/>
    </xf>
    <xf numFmtId="0" fontId="17" fillId="0" borderId="2" xfId="4" applyFont="1" applyBorder="1"/>
    <xf numFmtId="49" fontId="7" fillId="0" borderId="0" xfId="0" applyNumberFormat="1" applyFont="1" applyAlignment="1">
      <alignment horizontal="centerContinuous"/>
    </xf>
    <xf numFmtId="0" fontId="14" fillId="0" borderId="0" xfId="0" applyFont="1" applyAlignment="1">
      <alignment horizontal="centerContinuous"/>
    </xf>
    <xf numFmtId="0" fontId="13" fillId="0" borderId="5" xfId="0" applyFont="1" applyBorder="1" applyAlignment="1">
      <alignment horizontal="center" vertical="center"/>
    </xf>
    <xf numFmtId="0" fontId="13" fillId="0" borderId="4" xfId="0" applyFont="1" applyBorder="1" applyAlignment="1">
      <alignment horizontal="center" vertical="center"/>
    </xf>
    <xf numFmtId="49" fontId="7" fillId="0" borderId="0" xfId="4" applyNumberFormat="1" applyFont="1" applyAlignment="1">
      <alignment horizontal="centerContinuous"/>
    </xf>
    <xf numFmtId="0" fontId="13" fillId="0" borderId="4" xfId="0" applyFont="1" applyBorder="1" applyAlignment="1">
      <alignment horizontal="centerContinuous" vertical="center"/>
    </xf>
    <xf numFmtId="170" fontId="3" fillId="0" borderId="0" xfId="0" applyNumberFormat="1" applyFont="1" applyAlignment="1">
      <alignment horizontal="right"/>
    </xf>
    <xf numFmtId="170" fontId="3" fillId="0" borderId="2" xfId="0" applyNumberFormat="1" applyFont="1" applyBorder="1" applyAlignment="1">
      <alignment horizontal="right"/>
    </xf>
    <xf numFmtId="170" fontId="3" fillId="0" borderId="0" xfId="0" applyNumberFormat="1" applyFont="1" applyFill="1" applyBorder="1" applyAlignment="1">
      <alignment horizontal="right"/>
    </xf>
    <xf numFmtId="170" fontId="3" fillId="0" borderId="0" xfId="0" applyNumberFormat="1" applyFont="1" applyFill="1" applyAlignment="1">
      <alignment horizontal="right"/>
    </xf>
    <xf numFmtId="172" fontId="3" fillId="0" borderId="0" xfId="0" applyNumberFormat="1" applyFont="1"/>
    <xf numFmtId="174" fontId="3" fillId="0" borderId="0" xfId="0" applyNumberFormat="1" applyFont="1" applyBorder="1" applyAlignment="1">
      <alignment horizontal="right"/>
    </xf>
    <xf numFmtId="174" fontId="3" fillId="0" borderId="0" xfId="4" applyNumberFormat="1" applyFont="1" applyBorder="1" applyAlignment="1">
      <alignment horizontal="right"/>
    </xf>
    <xf numFmtId="0" fontId="3" fillId="0" borderId="0" xfId="0" applyNumberFormat="1" applyFont="1" applyAlignment="1">
      <alignment horizontal="right" indent="1"/>
    </xf>
    <xf numFmtId="172" fontId="17" fillId="0" borderId="0" xfId="0" applyNumberFormat="1" applyFont="1"/>
    <xf numFmtId="0" fontId="3" fillId="0" borderId="4" xfId="0" applyFont="1" applyBorder="1" applyAlignment="1">
      <alignment horizontal="center" vertical="center"/>
    </xf>
    <xf numFmtId="0" fontId="17" fillId="0" borderId="0" xfId="0" applyFont="1" applyAlignment="1">
      <alignment horizontal="center"/>
    </xf>
    <xf numFmtId="0" fontId="3" fillId="0" borderId="0" xfId="5" applyNumberFormat="1" applyFont="1" applyAlignment="1">
      <alignment horizontal="right" indent="1"/>
    </xf>
    <xf numFmtId="174" fontId="3" fillId="0" borderId="0" xfId="5" applyNumberFormat="1" applyFont="1" applyBorder="1" applyAlignment="1">
      <alignment horizontal="right"/>
    </xf>
    <xf numFmtId="0" fontId="3" fillId="0" borderId="4" xfId="4" applyFont="1" applyBorder="1" applyAlignment="1">
      <alignment horizontal="center" vertical="center"/>
    </xf>
    <xf numFmtId="170" fontId="40" fillId="0" borderId="0" xfId="0" applyNumberFormat="1" applyFont="1" applyAlignment="1">
      <alignment horizontal="right"/>
    </xf>
    <xf numFmtId="170" fontId="38" fillId="0" borderId="0" xfId="0" applyNumberFormat="1" applyFont="1" applyFill="1" applyAlignment="1">
      <alignment horizontal="right"/>
    </xf>
    <xf numFmtId="0" fontId="7" fillId="0" borderId="0" xfId="0" quotePrefix="1" applyFont="1" applyAlignment="1">
      <alignment horizontal="centerContinuous"/>
    </xf>
    <xf numFmtId="170" fontId="15" fillId="0" borderId="0" xfId="0" applyNumberFormat="1" applyFont="1" applyBorder="1"/>
    <xf numFmtId="0" fontId="37" fillId="0" borderId="0" xfId="3"/>
    <xf numFmtId="170" fontId="37" fillId="0" borderId="0" xfId="3" applyNumberFormat="1"/>
    <xf numFmtId="170" fontId="17" fillId="0" borderId="0" xfId="0" applyNumberFormat="1" applyFont="1" applyFill="1" applyBorder="1" applyAlignment="1">
      <alignment horizontal="right"/>
    </xf>
    <xf numFmtId="0" fontId="3" fillId="0" borderId="1" xfId="0" applyFont="1" applyBorder="1" applyAlignment="1">
      <alignment horizontal="center" vertical="center"/>
    </xf>
    <xf numFmtId="49" fontId="5" fillId="0" borderId="0" xfId="0" applyNumberFormat="1" applyFont="1" applyAlignment="1">
      <alignment horizontal="centerContinuous"/>
    </xf>
    <xf numFmtId="0" fontId="4" fillId="0" borderId="0" xfId="0" applyFont="1" applyAlignment="1">
      <alignment horizontal="centerContinuous"/>
    </xf>
    <xf numFmtId="0" fontId="3" fillId="0" borderId="9" xfId="21" applyFont="1" applyBorder="1"/>
    <xf numFmtId="169" fontId="4" fillId="0" borderId="0" xfId="0" applyNumberFormat="1" applyFont="1"/>
    <xf numFmtId="168" fontId="4" fillId="0" borderId="0" xfId="0" applyNumberFormat="1" applyFont="1"/>
    <xf numFmtId="0" fontId="3" fillId="0" borderId="0" xfId="21" applyFont="1" applyBorder="1"/>
    <xf numFmtId="170" fontId="17" fillId="0" borderId="0" xfId="0" applyNumberFormat="1" applyFont="1" applyFill="1" applyAlignment="1">
      <alignment horizontal="right"/>
    </xf>
    <xf numFmtId="0" fontId="13" fillId="0" borderId="2" xfId="0" applyFont="1" applyFill="1" applyBorder="1"/>
    <xf numFmtId="170" fontId="17" fillId="0" borderId="0" xfId="0" applyNumberFormat="1" applyFont="1" applyBorder="1" applyAlignment="1">
      <alignment horizontal="right"/>
    </xf>
    <xf numFmtId="170" fontId="3" fillId="0" borderId="0" xfId="0" applyNumberFormat="1" applyFont="1" applyBorder="1" applyAlignment="1">
      <alignment horizontal="right"/>
    </xf>
    <xf numFmtId="0" fontId="14" fillId="0" borderId="0" xfId="0" applyFont="1" applyBorder="1" applyAlignment="1">
      <alignment horizontal="centerContinuous"/>
    </xf>
    <xf numFmtId="0" fontId="13" fillId="0" borderId="0" xfId="0" applyFont="1" applyBorder="1"/>
    <xf numFmtId="165" fontId="4" fillId="0" borderId="0" xfId="0" applyNumberFormat="1" applyFont="1" applyBorder="1"/>
    <xf numFmtId="166" fontId="15" fillId="0" borderId="0" xfId="0" applyNumberFormat="1" applyFont="1" applyBorder="1"/>
    <xf numFmtId="168" fontId="15" fillId="0" borderId="0" xfId="0" applyNumberFormat="1" applyFont="1" applyBorder="1"/>
    <xf numFmtId="169" fontId="15" fillId="0" borderId="0" xfId="0" applyNumberFormat="1" applyFont="1" applyBorder="1"/>
    <xf numFmtId="0" fontId="16" fillId="0" borderId="0" xfId="0" applyFont="1" applyBorder="1"/>
    <xf numFmtId="170" fontId="17" fillId="0" borderId="2" xfId="0" applyNumberFormat="1" applyFont="1" applyBorder="1" applyAlignment="1">
      <alignment horizontal="right"/>
    </xf>
    <xf numFmtId="2" fontId="13" fillId="0" borderId="0" xfId="0" applyNumberFormat="1" applyFont="1" applyBorder="1" applyAlignment="1">
      <alignment horizontal="right"/>
    </xf>
    <xf numFmtId="2" fontId="17" fillId="0" borderId="0" xfId="0" applyNumberFormat="1" applyFont="1" applyBorder="1" applyAlignment="1">
      <alignment horizontal="right"/>
    </xf>
    <xf numFmtId="170" fontId="41" fillId="0" borderId="0" xfId="0" applyNumberFormat="1" applyFont="1" applyAlignment="1">
      <alignment horizontal="right"/>
    </xf>
    <xf numFmtId="170" fontId="42" fillId="0" borderId="0" xfId="0" applyNumberFormat="1" applyFont="1"/>
    <xf numFmtId="0" fontId="28" fillId="0" borderId="6" xfId="4" applyFont="1" applyBorder="1"/>
    <xf numFmtId="0" fontId="13" fillId="0" borderId="2" xfId="21" applyFont="1" applyBorder="1"/>
    <xf numFmtId="174" fontId="13" fillId="0" borderId="0" xfId="4" applyNumberFormat="1" applyFont="1" applyFill="1" applyBorder="1" applyAlignment="1">
      <alignment horizontal="right"/>
    </xf>
    <xf numFmtId="170" fontId="13" fillId="0" borderId="0" xfId="0" applyNumberFormat="1" applyFont="1" applyFill="1" applyAlignment="1">
      <alignment horizontal="right"/>
    </xf>
    <xf numFmtId="2" fontId="13" fillId="0" borderId="0" xfId="0" applyNumberFormat="1" applyFont="1" applyFill="1" applyBorder="1" applyAlignment="1">
      <alignment horizontal="right"/>
    </xf>
    <xf numFmtId="0" fontId="28" fillId="0" borderId="0" xfId="4" applyFont="1" applyAlignment="1"/>
    <xf numFmtId="0" fontId="31" fillId="0" borderId="0" xfId="4" applyFont="1" applyAlignment="1"/>
    <xf numFmtId="0" fontId="18" fillId="0" borderId="5" xfId="4" applyFont="1" applyBorder="1" applyAlignment="1">
      <alignment horizontal="centerContinuous"/>
    </xf>
    <xf numFmtId="0" fontId="18" fillId="0" borderId="0" xfId="4" applyFont="1" applyBorder="1" applyAlignment="1">
      <alignment horizontal="centerContinuous"/>
    </xf>
    <xf numFmtId="170" fontId="37" fillId="0" borderId="2" xfId="3" applyNumberFormat="1" applyBorder="1"/>
    <xf numFmtId="0" fontId="13" fillId="0" borderId="5" xfId="0" applyFont="1" applyBorder="1" applyAlignment="1">
      <alignment horizontal="center" vertical="center"/>
    </xf>
    <xf numFmtId="174" fontId="3" fillId="0" borderId="0" xfId="0" applyNumberFormat="1" applyFont="1" applyFill="1" applyBorder="1" applyAlignment="1">
      <alignment horizontal="right"/>
    </xf>
    <xf numFmtId="0" fontId="39" fillId="0" borderId="0" xfId="4" applyFont="1"/>
    <xf numFmtId="0" fontId="3" fillId="0" borderId="2" xfId="0" applyFont="1" applyBorder="1" applyAlignment="1">
      <alignment horizontal="center" vertical="center"/>
    </xf>
    <xf numFmtId="170" fontId="3" fillId="0" borderId="2" xfId="0" applyNumberFormat="1" applyFont="1" applyFill="1" applyBorder="1" applyAlignment="1">
      <alignment horizontal="right"/>
    </xf>
    <xf numFmtId="2" fontId="3" fillId="0" borderId="0" xfId="0" applyNumberFormat="1" applyFont="1" applyBorder="1" applyAlignment="1">
      <alignment horizontal="right"/>
    </xf>
    <xf numFmtId="170" fontId="3" fillId="0" borderId="0" xfId="0" quotePrefix="1" applyNumberFormat="1" applyFont="1" applyAlignment="1">
      <alignment horizontal="right"/>
    </xf>
    <xf numFmtId="0" fontId="3" fillId="0" borderId="2" xfId="0" applyFont="1" applyBorder="1" applyAlignment="1">
      <alignment horizontal="center" vertical="center"/>
    </xf>
    <xf numFmtId="0" fontId="13" fillId="0" borderId="6" xfId="0" applyFont="1" applyBorder="1" applyAlignment="1">
      <alignment horizontal="center" vertical="center"/>
    </xf>
    <xf numFmtId="0" fontId="3" fillId="0" borderId="8" xfId="0" applyFont="1" applyBorder="1" applyAlignment="1">
      <alignment horizontal="center" vertical="center"/>
    </xf>
    <xf numFmtId="170" fontId="3" fillId="0" borderId="2" xfId="0" applyNumberFormat="1" applyFont="1" applyBorder="1" applyAlignment="1"/>
    <xf numFmtId="0" fontId="2" fillId="0" borderId="0" xfId="0" applyFont="1" applyAlignment="1">
      <alignment horizontal="right"/>
    </xf>
    <xf numFmtId="0" fontId="3" fillId="0" borderId="0" xfId="0" applyFont="1" applyBorder="1" applyAlignment="1"/>
    <xf numFmtId="0" fontId="17" fillId="0" borderId="9" xfId="21" applyFont="1" applyBorder="1" applyAlignment="1">
      <alignment horizontal="left"/>
    </xf>
    <xf numFmtId="0" fontId="33" fillId="0" borderId="0" xfId="0" applyFont="1" applyAlignment="1">
      <alignment horizontal="center" vertical="top" wrapText="1"/>
    </xf>
    <xf numFmtId="0" fontId="0" fillId="0" borderId="0" xfId="0" applyAlignment="1">
      <alignment wrapText="1"/>
    </xf>
    <xf numFmtId="0" fontId="43" fillId="0" borderId="0" xfId="0" applyFont="1" applyAlignment="1"/>
    <xf numFmtId="0" fontId="1" fillId="0" borderId="0" xfId="0" applyFont="1" applyFill="1" applyAlignment="1">
      <alignment vertical="top" wrapText="1"/>
    </xf>
    <xf numFmtId="0" fontId="39" fillId="0" borderId="0" xfId="0" applyFont="1" applyFill="1" applyAlignment="1">
      <alignment wrapText="1"/>
    </xf>
    <xf numFmtId="0" fontId="2" fillId="0" borderId="0" xfId="0" applyFont="1" applyFill="1" applyAlignment="1">
      <alignment vertical="top" wrapText="1"/>
    </xf>
    <xf numFmtId="0" fontId="0" fillId="0" borderId="0" xfId="0" applyFill="1" applyAlignment="1">
      <alignment wrapText="1"/>
    </xf>
    <xf numFmtId="0" fontId="44" fillId="0" borderId="0" xfId="0" applyFont="1" applyAlignment="1">
      <alignment vertical="center"/>
    </xf>
    <xf numFmtId="0" fontId="0" fillId="0" borderId="0" xfId="0" applyNumberFormat="1" applyAlignment="1">
      <alignment vertical="top" wrapText="1"/>
    </xf>
    <xf numFmtId="0" fontId="45" fillId="0" borderId="0" xfId="0" applyFont="1" applyAlignment="1">
      <alignment vertical="center"/>
    </xf>
    <xf numFmtId="0" fontId="46" fillId="0" borderId="0" xfId="0" applyFont="1" applyAlignment="1">
      <alignment wrapText="1"/>
    </xf>
    <xf numFmtId="0" fontId="47" fillId="0" borderId="0" xfId="0" applyFont="1" applyAlignment="1">
      <alignment vertical="center"/>
    </xf>
    <xf numFmtId="0" fontId="0" fillId="0" borderId="0" xfId="0" applyAlignment="1"/>
    <xf numFmtId="0" fontId="43" fillId="0" borderId="0" xfId="0" applyFont="1" applyAlignment="1">
      <alignment horizontal="center"/>
    </xf>
    <xf numFmtId="0" fontId="43" fillId="0" borderId="0" xfId="0" applyFont="1"/>
    <xf numFmtId="0" fontId="0" fillId="0" borderId="0" xfId="0" applyAlignment="1">
      <alignment horizontal="center"/>
    </xf>
    <xf numFmtId="0" fontId="43" fillId="0" borderId="0" xfId="0" applyFont="1" applyAlignment="1">
      <alignment vertical="top"/>
    </xf>
    <xf numFmtId="0" fontId="43" fillId="0" borderId="0" xfId="0" applyFont="1" applyAlignment="1">
      <alignment wrapText="1"/>
    </xf>
    <xf numFmtId="0" fontId="0" fillId="0" borderId="0" xfId="0" applyAlignment="1">
      <alignment horizontal="right" vertical="top" wrapText="1"/>
    </xf>
    <xf numFmtId="0" fontId="14" fillId="0" borderId="0" xfId="0" applyFont="1" applyAlignment="1">
      <alignment horizontal="center"/>
    </xf>
    <xf numFmtId="0" fontId="3" fillId="0" borderId="5" xfId="0" applyFont="1" applyBorder="1" applyAlignment="1">
      <alignment horizontal="center"/>
    </xf>
    <xf numFmtId="0" fontId="3" fillId="0" borderId="13" xfId="0" applyFont="1" applyBorder="1" applyAlignment="1">
      <alignment horizontal="center"/>
    </xf>
    <xf numFmtId="0" fontId="7" fillId="0" borderId="0" xfId="0" quotePrefix="1" applyFont="1" applyAlignment="1">
      <alignment horizontal="center"/>
    </xf>
    <xf numFmtId="0" fontId="8" fillId="0" borderId="0" xfId="0" quotePrefix="1" applyFont="1" applyAlignment="1">
      <alignment horizont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17" fillId="0" borderId="0" xfId="0" applyFont="1" applyAlignment="1">
      <alignment horizontal="center"/>
    </xf>
    <xf numFmtId="49" fontId="7" fillId="0" borderId="0" xfId="0" applyNumberFormat="1" applyFont="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4" fillId="0" borderId="0" xfId="0" applyFont="1" applyAlignment="1">
      <alignment horizontal="right"/>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22" fillId="0" borderId="1" xfId="0" applyFont="1" applyBorder="1" applyAlignment="1">
      <alignment horizontal="center" vertical="center" wrapText="1"/>
    </xf>
    <xf numFmtId="0" fontId="13" fillId="0" borderId="6" xfId="0" applyFont="1" applyBorder="1" applyAlignment="1">
      <alignment horizontal="center" vertical="center"/>
    </xf>
    <xf numFmtId="49" fontId="7" fillId="0" borderId="0" xfId="4" applyNumberFormat="1" applyFont="1" applyAlignment="1">
      <alignment horizontal="center"/>
    </xf>
    <xf numFmtId="0" fontId="13" fillId="0" borderId="3" xfId="4" applyFont="1" applyBorder="1" applyAlignment="1">
      <alignment horizontal="center" vertical="center"/>
    </xf>
    <xf numFmtId="0" fontId="13" fillId="0" borderId="2" xfId="4" applyFont="1" applyBorder="1" applyAlignment="1">
      <alignment horizontal="center" vertical="center"/>
    </xf>
    <xf numFmtId="0" fontId="13" fillId="0" borderId="12" xfId="4" applyFont="1" applyBorder="1" applyAlignment="1">
      <alignment horizontal="center" vertical="center"/>
    </xf>
    <xf numFmtId="0" fontId="22" fillId="0" borderId="1" xfId="4" applyFont="1" applyBorder="1" applyAlignment="1">
      <alignment horizontal="center" vertical="center" wrapText="1"/>
    </xf>
    <xf numFmtId="0" fontId="22" fillId="0" borderId="6" xfId="4" applyFont="1" applyBorder="1" applyAlignment="1">
      <alignment horizontal="center" vertical="center" wrapText="1"/>
    </xf>
    <xf numFmtId="0" fontId="22" fillId="0" borderId="10" xfId="4" applyFont="1" applyBorder="1" applyAlignment="1">
      <alignment horizontal="center" vertical="center" wrapText="1"/>
    </xf>
    <xf numFmtId="0" fontId="13" fillId="0" borderId="1" xfId="4" applyFont="1" applyBorder="1" applyAlignment="1">
      <alignment horizontal="center" vertical="center"/>
    </xf>
    <xf numFmtId="0" fontId="13" fillId="0" borderId="6" xfId="4" applyFont="1" applyBorder="1" applyAlignment="1">
      <alignment horizontal="center" vertical="center"/>
    </xf>
    <xf numFmtId="0" fontId="13" fillId="0" borderId="10"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5"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3" fillId="0" borderId="5" xfId="0" applyFont="1" applyBorder="1" applyAlignment="1">
      <alignment horizontal="center" vertical="center"/>
    </xf>
    <xf numFmtId="0" fontId="19" fillId="0" borderId="5" xfId="0" applyFont="1" applyBorder="1" applyAlignment="1">
      <alignment horizontal="center" vertical="center"/>
    </xf>
    <xf numFmtId="0" fontId="19" fillId="0" borderId="13" xfId="0" applyFont="1" applyBorder="1" applyAlignment="1">
      <alignment horizontal="center" vertical="center"/>
    </xf>
    <xf numFmtId="0" fontId="13" fillId="0" borderId="1" xfId="4" applyFont="1" applyBorder="1" applyAlignment="1">
      <alignment horizontal="center" vertical="center" wrapText="1"/>
    </xf>
    <xf numFmtId="0" fontId="19" fillId="0" borderId="1" xfId="4" applyFont="1" applyBorder="1" applyAlignment="1">
      <alignment horizontal="center" vertical="center"/>
    </xf>
    <xf numFmtId="0" fontId="19" fillId="0" borderId="10" xfId="4" applyFont="1" applyBorder="1" applyAlignment="1">
      <alignment horizontal="center" vertical="center"/>
    </xf>
    <xf numFmtId="0" fontId="19" fillId="0" borderId="7" xfId="4" applyFont="1" applyBorder="1" applyAlignment="1">
      <alignment horizontal="center" vertical="center"/>
    </xf>
    <xf numFmtId="0" fontId="19" fillId="0" borderId="11" xfId="4" applyFont="1" applyBorder="1" applyAlignment="1">
      <alignment horizontal="center" vertical="center"/>
    </xf>
    <xf numFmtId="0" fontId="13" fillId="0" borderId="1" xfId="0" applyFont="1" applyBorder="1" applyAlignment="1">
      <alignment horizontal="center" vertical="center" wrapText="1"/>
    </xf>
    <xf numFmtId="0" fontId="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0" xfId="0" applyFont="1" applyAlignment="1">
      <alignment horizontal="center" vertical="center"/>
    </xf>
    <xf numFmtId="0" fontId="13" fillId="0" borderId="16"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xf>
  </cellXfs>
  <cellStyles count="22">
    <cellStyle name="Euro" xfId="1"/>
    <cellStyle name="Standard" xfId="0" builtinId="0"/>
    <cellStyle name="Standard 10" xfId="2"/>
    <cellStyle name="Standard 11" xfId="3"/>
    <cellStyle name="Standard 2" xfId="4"/>
    <cellStyle name="Standard 2 2" xfId="5"/>
    <cellStyle name="Standard 2 2 2" xfId="6"/>
    <cellStyle name="Standard 2 2_MBV + Über test" xfId="7"/>
    <cellStyle name="Standard 2 3" xfId="8"/>
    <cellStyle name="Standard 2 4" xfId="9"/>
    <cellStyle name="Standard 2 5" xfId="10"/>
    <cellStyle name="Standard 2 6" xfId="11"/>
    <cellStyle name="Standard 3" xfId="12"/>
    <cellStyle name="Standard 4" xfId="13"/>
    <cellStyle name="Standard 4 2" xfId="14"/>
    <cellStyle name="Standard 5" xfId="15"/>
    <cellStyle name="Standard 5 2" xfId="16"/>
    <cellStyle name="Standard 6" xfId="17"/>
    <cellStyle name="Standard 7" xfId="18"/>
    <cellStyle name="Standard 8" xfId="19"/>
    <cellStyle name="Standard 9" xfId="20"/>
    <cellStyle name="Standard_BVG0602" xfId="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externalLink" Target="externalLinks/externalLink24.xml"/><Relationship Id="rId47" Type="http://schemas.openxmlformats.org/officeDocument/2006/relationships/externalLink" Target="externalLinks/externalLink29.xml"/><Relationship Id="rId50" Type="http://schemas.openxmlformats.org/officeDocument/2006/relationships/externalLink" Target="externalLinks/externalLink32.xml"/><Relationship Id="rId55" Type="http://schemas.openxmlformats.org/officeDocument/2006/relationships/externalLink" Target="externalLinks/externalLink37.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externalLink" Target="externalLinks/externalLink23.xml"/><Relationship Id="rId54" Type="http://schemas.openxmlformats.org/officeDocument/2006/relationships/externalLink" Target="externalLinks/externalLink36.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53" Type="http://schemas.openxmlformats.org/officeDocument/2006/relationships/externalLink" Target="externalLinks/externalLink35.xml"/><Relationship Id="rId58"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externalLink" Target="externalLinks/externalLink31.xml"/><Relationship Id="rId57" Type="http://schemas.openxmlformats.org/officeDocument/2006/relationships/externalLink" Target="externalLinks/externalLink39.xml"/><Relationship Id="rId61" Type="http://schemas.openxmlformats.org/officeDocument/2006/relationships/externalLink" Target="externalLinks/externalLink43.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externalLink" Target="externalLinks/externalLink34.xml"/><Relationship Id="rId60" Type="http://schemas.openxmlformats.org/officeDocument/2006/relationships/externalLink" Target="externalLinks/externalLink42.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externalLink" Target="externalLinks/externalLink30.xml"/><Relationship Id="rId56" Type="http://schemas.openxmlformats.org/officeDocument/2006/relationships/externalLink" Target="externalLinks/externalLink38.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3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59" Type="http://schemas.openxmlformats.org/officeDocument/2006/relationships/externalLink" Target="externalLinks/externalLink41.xml"/></Relationships>
</file>

<file path=xl/drawings/drawing1.xml><?xml version="1.0" encoding="utf-8"?>
<xdr:wsDr xmlns:xdr="http://schemas.openxmlformats.org/drawingml/2006/spreadsheetDrawing" xmlns:a="http://schemas.openxmlformats.org/drawingml/2006/main">
  <xdr:twoCellAnchor>
    <xdr:from>
      <xdr:col>0</xdr:col>
      <xdr:colOff>22860</xdr:colOff>
      <xdr:row>83</xdr:row>
      <xdr:rowOff>53340</xdr:rowOff>
    </xdr:from>
    <xdr:to>
      <xdr:col>1</xdr:col>
      <xdr:colOff>7620</xdr:colOff>
      <xdr:row>83</xdr:row>
      <xdr:rowOff>53340</xdr:rowOff>
    </xdr:to>
    <xdr:sp macro="" textlink="">
      <xdr:nvSpPr>
        <xdr:cNvPr id="104725" name="Line 1">
          <a:extLst>
            <a:ext uri="{FF2B5EF4-FFF2-40B4-BE49-F238E27FC236}">
              <a16:creationId xmlns:a16="http://schemas.microsoft.com/office/drawing/2014/main" id="{00000000-0008-0000-0300-000015990100}"/>
            </a:ext>
          </a:extLst>
        </xdr:cNvPr>
        <xdr:cNvSpPr>
          <a:spLocks noChangeShapeType="1"/>
        </xdr:cNvSpPr>
      </xdr:nvSpPr>
      <xdr:spPr bwMode="auto">
        <a:xfrm>
          <a:off x="22860" y="11460480"/>
          <a:ext cx="8534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7</xdr:row>
      <xdr:rowOff>163830</xdr:rowOff>
    </xdr:from>
    <xdr:to>
      <xdr:col>1</xdr:col>
      <xdr:colOff>2404058</xdr:colOff>
      <xdr:row>10</xdr:row>
      <xdr:rowOff>95250</xdr:rowOff>
    </xdr:to>
    <xdr:sp macro="" textlink="">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630555" y="1215390"/>
          <a:ext cx="2299283"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de-DE" sz="800" b="0" i="0" u="none" strike="noStrike" baseline="0">
              <a:solidFill>
                <a:srgbClr val="000000"/>
              </a:solidFill>
              <a:latin typeface="Arial"/>
              <a:cs typeface="Arial"/>
            </a:rPr>
            <a:t>Kreisfreie Stadt</a:t>
          </a:r>
        </a:p>
        <a:p>
          <a:pPr algn="ctr" rtl="0">
            <a:defRPr sz="1000"/>
          </a:pPr>
          <a:r>
            <a:rPr lang="de-DE" sz="800" b="0" i="0" u="none" strike="noStrike" baseline="0">
              <a:solidFill>
                <a:srgbClr val="000000"/>
              </a:solidFill>
              <a:latin typeface="Arial"/>
              <a:cs typeface="Arial"/>
            </a:rPr>
            <a:t>Landkreis</a:t>
          </a:r>
        </a:p>
        <a:p>
          <a:pPr algn="ctr" rtl="0">
            <a:defRPr sz="1000"/>
          </a:pPr>
          <a:r>
            <a:rPr lang="de-DE" sz="800" b="0" i="0" u="none" strike="noStrike" baseline="0">
              <a:solidFill>
                <a:srgbClr val="000000"/>
              </a:solidFill>
              <a:latin typeface="Arial"/>
              <a:cs typeface="Arial"/>
            </a:rPr>
            <a:t>Land</a:t>
          </a:r>
        </a:p>
      </xdr:txBody>
    </xdr:sp>
    <xdr:clientData/>
  </xdr:twoCellAnchor>
  <xdr:twoCellAnchor>
    <xdr:from>
      <xdr:col>0</xdr:col>
      <xdr:colOff>95250</xdr:colOff>
      <xdr:row>8</xdr:row>
      <xdr:rowOff>0</xdr:rowOff>
    </xdr:from>
    <xdr:to>
      <xdr:col>0</xdr:col>
      <xdr:colOff>445770</xdr:colOff>
      <xdr:row>9</xdr:row>
      <xdr:rowOff>180975</xdr:rowOff>
    </xdr:to>
    <xdr:sp macro="" textlink="">
      <xdr:nvSpPr>
        <xdr:cNvPr id="3" name="Text Box 3">
          <a:extLst>
            <a:ext uri="{FF2B5EF4-FFF2-40B4-BE49-F238E27FC236}">
              <a16:creationId xmlns:a16="http://schemas.microsoft.com/office/drawing/2014/main" id="{00000000-0008-0000-0800-000003000000}"/>
            </a:ext>
          </a:extLst>
        </xdr:cNvPr>
        <xdr:cNvSpPr txBox="1">
          <a:spLocks noChangeArrowheads="1"/>
        </xdr:cNvSpPr>
      </xdr:nvSpPr>
      <xdr:spPr bwMode="auto">
        <a:xfrm>
          <a:off x="95250" y="1249680"/>
          <a:ext cx="350520" cy="356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Lfd.</a:t>
          </a:r>
          <a:endParaRPr lang="de-DE" sz="1000" b="0" i="0" u="none" strike="noStrike" baseline="0">
            <a:solidFill>
              <a:srgbClr val="000000"/>
            </a:solidFill>
            <a:latin typeface="Arial"/>
            <a:cs typeface="Arial"/>
          </a:endParaRPr>
        </a:p>
        <a:p>
          <a:pPr algn="ctr" rtl="0">
            <a:defRPr sz="1000"/>
          </a:pPr>
          <a:r>
            <a:rPr lang="de-DE" sz="800" b="0" i="0" u="none" strike="noStrike" baseline="0">
              <a:solidFill>
                <a:srgbClr val="000000"/>
              </a:solidFill>
              <a:latin typeface="Arial"/>
              <a:cs typeface="Arial"/>
            </a:rPr>
            <a:t>Nr.</a:t>
          </a:r>
          <a:endParaRPr lang="de-DE" sz="1000" b="0" i="0" u="none" strike="noStrike" baseline="0">
            <a:solidFill>
              <a:srgbClr val="000000"/>
            </a:solidFill>
            <a:latin typeface="Arial"/>
            <a:cs typeface="Arial"/>
          </a:endParaRPr>
        </a:p>
        <a:p>
          <a:pPr algn="ctr" rtl="0">
            <a:defRPr sz="1000"/>
          </a:pPr>
          <a:endParaRPr lang="de-DE" sz="1000" b="0" i="0" u="none" strike="noStrike" baseline="0">
            <a:solidFill>
              <a:srgbClr val="000000"/>
            </a:solidFill>
            <a:latin typeface="Arial"/>
            <a:cs typeface="Arial"/>
          </a:endParaRPr>
        </a:p>
      </xdr:txBody>
    </xdr:sp>
    <xdr:clientData/>
  </xdr:twoCellAnchor>
  <xdr:twoCellAnchor>
    <xdr:from>
      <xdr:col>10</xdr:col>
      <xdr:colOff>95250</xdr:colOff>
      <xdr:row>8</xdr:row>
      <xdr:rowOff>0</xdr:rowOff>
    </xdr:from>
    <xdr:to>
      <xdr:col>10</xdr:col>
      <xdr:colOff>445770</xdr:colOff>
      <xdr:row>9</xdr:row>
      <xdr:rowOff>180975</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12622530" y="1249680"/>
          <a:ext cx="350520" cy="356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Lfd.</a:t>
          </a:r>
          <a:endParaRPr lang="de-DE" sz="1000" b="0" i="0" u="none" strike="noStrike" baseline="0">
            <a:solidFill>
              <a:srgbClr val="000000"/>
            </a:solidFill>
            <a:latin typeface="Arial"/>
            <a:cs typeface="Arial"/>
          </a:endParaRPr>
        </a:p>
        <a:p>
          <a:pPr algn="ctr" rtl="0">
            <a:defRPr sz="1000"/>
          </a:pPr>
          <a:r>
            <a:rPr lang="de-DE" sz="800" b="0" i="0" u="none" strike="noStrike" baseline="0">
              <a:solidFill>
                <a:srgbClr val="000000"/>
              </a:solidFill>
              <a:latin typeface="Arial"/>
              <a:cs typeface="Arial"/>
            </a:rPr>
            <a:t>Nr.</a:t>
          </a:r>
          <a:endParaRPr lang="de-DE" sz="1000" b="0" i="0" u="none" strike="noStrike" baseline="0">
            <a:solidFill>
              <a:srgbClr val="000000"/>
            </a:solidFill>
            <a:latin typeface="Arial"/>
            <a:cs typeface="Arial"/>
          </a:endParaRPr>
        </a:p>
        <a:p>
          <a:pPr algn="ctr" rtl="0">
            <a:defRPr sz="1000"/>
          </a:pPr>
          <a:endParaRPr lang="de-DE"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8</xdr:row>
      <xdr:rowOff>0</xdr:rowOff>
    </xdr:from>
    <xdr:to>
      <xdr:col>0</xdr:col>
      <xdr:colOff>445770</xdr:colOff>
      <xdr:row>9</xdr:row>
      <xdr:rowOff>180975</xdr:rowOff>
    </xdr:to>
    <xdr:sp macro="" textlink="">
      <xdr:nvSpPr>
        <xdr:cNvPr id="2" name="Text Box 3">
          <a:extLst>
            <a:ext uri="{FF2B5EF4-FFF2-40B4-BE49-F238E27FC236}">
              <a16:creationId xmlns:a16="http://schemas.microsoft.com/office/drawing/2014/main" id="{00000000-0008-0000-0900-000002000000}"/>
            </a:ext>
          </a:extLst>
        </xdr:cNvPr>
        <xdr:cNvSpPr txBox="1">
          <a:spLocks noChangeArrowheads="1"/>
        </xdr:cNvSpPr>
      </xdr:nvSpPr>
      <xdr:spPr bwMode="auto">
        <a:xfrm>
          <a:off x="95250" y="1266825"/>
          <a:ext cx="3429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Lfd.</a:t>
          </a:r>
          <a:endParaRPr lang="de-DE" sz="1000" b="0" i="0" u="none" strike="noStrike" baseline="0">
            <a:solidFill>
              <a:srgbClr val="000000"/>
            </a:solidFill>
            <a:latin typeface="Arial"/>
            <a:cs typeface="Arial"/>
          </a:endParaRPr>
        </a:p>
        <a:p>
          <a:pPr algn="ctr" rtl="0">
            <a:defRPr sz="1000"/>
          </a:pPr>
          <a:r>
            <a:rPr lang="de-DE" sz="800" b="0" i="0" u="none" strike="noStrike" baseline="0">
              <a:solidFill>
                <a:srgbClr val="000000"/>
              </a:solidFill>
              <a:latin typeface="Arial"/>
              <a:cs typeface="Arial"/>
            </a:rPr>
            <a:t>Nr.</a:t>
          </a:r>
          <a:endParaRPr lang="de-DE" sz="1000" b="0" i="0" u="none" strike="noStrike" baseline="0">
            <a:solidFill>
              <a:srgbClr val="000000"/>
            </a:solidFill>
            <a:latin typeface="Arial"/>
            <a:cs typeface="Arial"/>
          </a:endParaRPr>
        </a:p>
        <a:p>
          <a:pPr algn="ctr" rtl="0">
            <a:defRPr sz="1000"/>
          </a:pPr>
          <a:endParaRPr lang="de-DE"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8</xdr:row>
      <xdr:rowOff>0</xdr:rowOff>
    </xdr:from>
    <xdr:to>
      <xdr:col>0</xdr:col>
      <xdr:colOff>445770</xdr:colOff>
      <xdr:row>9</xdr:row>
      <xdr:rowOff>180975</xdr:rowOff>
    </xdr:to>
    <xdr:sp macro="" textlink="">
      <xdr:nvSpPr>
        <xdr:cNvPr id="64515" name="Text Box 3">
          <a:extLst>
            <a:ext uri="{FF2B5EF4-FFF2-40B4-BE49-F238E27FC236}">
              <a16:creationId xmlns:a16="http://schemas.microsoft.com/office/drawing/2014/main" id="{00000000-0008-0000-0A00-000003FC0000}"/>
            </a:ext>
          </a:extLst>
        </xdr:cNvPr>
        <xdr:cNvSpPr txBox="1">
          <a:spLocks noChangeArrowheads="1"/>
        </xdr:cNvSpPr>
      </xdr:nvSpPr>
      <xdr:spPr bwMode="auto">
        <a:xfrm>
          <a:off x="95250" y="1266825"/>
          <a:ext cx="3429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Lfd.</a:t>
          </a:r>
          <a:endParaRPr lang="de-DE" sz="1000" b="0" i="0" u="none" strike="noStrike" baseline="0">
            <a:solidFill>
              <a:srgbClr val="000000"/>
            </a:solidFill>
            <a:latin typeface="Arial"/>
            <a:cs typeface="Arial"/>
          </a:endParaRPr>
        </a:p>
        <a:p>
          <a:pPr algn="ctr" rtl="0">
            <a:defRPr sz="1000"/>
          </a:pPr>
          <a:r>
            <a:rPr lang="de-DE" sz="800" b="0" i="0" u="none" strike="noStrike" baseline="0">
              <a:solidFill>
                <a:srgbClr val="000000"/>
              </a:solidFill>
              <a:latin typeface="Arial"/>
              <a:cs typeface="Arial"/>
            </a:rPr>
            <a:t>Nr.</a:t>
          </a:r>
          <a:endParaRPr lang="de-DE" sz="1000" b="0" i="0" u="none" strike="noStrike" baseline="0">
            <a:solidFill>
              <a:srgbClr val="000000"/>
            </a:solidFill>
            <a:latin typeface="Arial"/>
            <a:cs typeface="Arial"/>
          </a:endParaRPr>
        </a:p>
        <a:p>
          <a:pPr algn="ctr" rtl="0">
            <a:defRPr sz="1000"/>
          </a:pPr>
          <a:endParaRPr lang="de-DE" sz="10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247650</xdr:colOff>
      <xdr:row>8</xdr:row>
      <xdr:rowOff>0</xdr:rowOff>
    </xdr:from>
    <xdr:to>
      <xdr:col>1</xdr:col>
      <xdr:colOff>1028700</xdr:colOff>
      <xdr:row>9</xdr:row>
      <xdr:rowOff>76200</xdr:rowOff>
    </xdr:to>
    <xdr:sp macro="" textlink="">
      <xdr:nvSpPr>
        <xdr:cNvPr id="65537" name="Text 5">
          <a:extLst>
            <a:ext uri="{FF2B5EF4-FFF2-40B4-BE49-F238E27FC236}">
              <a16:creationId xmlns:a16="http://schemas.microsoft.com/office/drawing/2014/main" id="{00000000-0008-0000-0D00-000001000100}"/>
            </a:ext>
          </a:extLst>
        </xdr:cNvPr>
        <xdr:cNvSpPr txBox="1">
          <a:spLocks noChangeArrowheads="1"/>
        </xdr:cNvSpPr>
      </xdr:nvSpPr>
      <xdr:spPr bwMode="auto">
        <a:xfrm>
          <a:off x="2895600" y="1390650"/>
          <a:ext cx="781050" cy="266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Helvetica"/>
              <a:cs typeface="Helvetica"/>
            </a:rPr>
            <a:t>      </a:t>
          </a:r>
          <a:r>
            <a:rPr lang="de-DE" sz="800" b="0" i="0" u="none" strike="noStrike" baseline="0">
              <a:solidFill>
                <a:srgbClr val="000000"/>
              </a:solidFill>
              <a:latin typeface="Helvetica"/>
              <a:cs typeface="Helvetica"/>
            </a:rPr>
            <a:t>2024</a:t>
          </a:r>
        </a:p>
        <a:p>
          <a:pPr algn="l" rtl="0">
            <a:defRPr sz="1000"/>
          </a:pPr>
          <a:endParaRPr lang="de-DE" sz="900" b="0" i="0" u="none" strike="noStrike" baseline="0">
            <a:solidFill>
              <a:srgbClr val="000000"/>
            </a:solidFill>
            <a:latin typeface="Helvetica"/>
            <a:cs typeface="Helvetica"/>
          </a:endParaRPr>
        </a:p>
        <a:p>
          <a:pPr algn="l" rtl="0">
            <a:defRPr sz="1000"/>
          </a:pPr>
          <a:endParaRPr lang="de-DE" sz="900" b="0" i="0" u="none" strike="noStrike" baseline="0">
            <a:solidFill>
              <a:srgbClr val="000000"/>
            </a:solidFill>
            <a:latin typeface="Helvetica"/>
            <a:cs typeface="Helvetica"/>
          </a:endParaRPr>
        </a:p>
        <a:p>
          <a:pPr algn="l" rtl="0">
            <a:defRPr sz="1000"/>
          </a:pPr>
          <a:endParaRPr lang="de-DE" sz="900" b="0" i="0" u="none" strike="noStrike" baseline="0">
            <a:solidFill>
              <a:srgbClr val="000000"/>
            </a:solidFill>
            <a:latin typeface="Helvetica"/>
            <a:cs typeface="Helvetic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8</xdr:row>
      <xdr:rowOff>0</xdr:rowOff>
    </xdr:from>
    <xdr:to>
      <xdr:col>0</xdr:col>
      <xdr:colOff>438150</xdr:colOff>
      <xdr:row>9</xdr:row>
      <xdr:rowOff>180975</xdr:rowOff>
    </xdr:to>
    <xdr:sp macro="" textlink="">
      <xdr:nvSpPr>
        <xdr:cNvPr id="2" name="Text Box 2">
          <a:extLst>
            <a:ext uri="{FF2B5EF4-FFF2-40B4-BE49-F238E27FC236}">
              <a16:creationId xmlns:a16="http://schemas.microsoft.com/office/drawing/2014/main" id="{00000000-0008-0000-0F00-000002000000}"/>
            </a:ext>
          </a:extLst>
        </xdr:cNvPr>
        <xdr:cNvSpPr txBox="1">
          <a:spLocks noChangeArrowheads="1"/>
        </xdr:cNvSpPr>
      </xdr:nvSpPr>
      <xdr:spPr bwMode="auto">
        <a:xfrm>
          <a:off x="95250" y="1379220"/>
          <a:ext cx="289560" cy="3486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Lfd.</a:t>
          </a:r>
          <a:endParaRPr lang="de-DE" sz="1000" b="0" i="0" u="none" strike="noStrike" baseline="0">
            <a:solidFill>
              <a:srgbClr val="000000"/>
            </a:solidFill>
            <a:latin typeface="Arial"/>
            <a:cs typeface="Arial"/>
          </a:endParaRPr>
        </a:p>
        <a:p>
          <a:pPr algn="ctr" rtl="0">
            <a:defRPr sz="1000"/>
          </a:pPr>
          <a:r>
            <a:rPr lang="de-DE" sz="800" b="0" i="0" u="none" strike="noStrike" baseline="0">
              <a:solidFill>
                <a:srgbClr val="000000"/>
              </a:solidFill>
              <a:latin typeface="Arial"/>
              <a:cs typeface="Arial"/>
            </a:rPr>
            <a:t>Nr.</a:t>
          </a:r>
          <a:endParaRPr lang="de-DE" sz="1000" b="0" i="0" u="none" strike="noStrike" baseline="0">
            <a:solidFill>
              <a:srgbClr val="000000"/>
            </a:solidFill>
            <a:latin typeface="Arial"/>
            <a:cs typeface="Arial"/>
          </a:endParaRPr>
        </a:p>
        <a:p>
          <a:pPr algn="ctr" rtl="0">
            <a:defRPr sz="1000"/>
          </a:pPr>
          <a:endParaRPr lang="de-DE" sz="1000" b="0" i="0" u="none" strike="noStrike" baseline="0">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247650</xdr:colOff>
      <xdr:row>7</xdr:row>
      <xdr:rowOff>167640</xdr:rowOff>
    </xdr:from>
    <xdr:to>
      <xdr:col>1</xdr:col>
      <xdr:colOff>1005840</xdr:colOff>
      <xdr:row>9</xdr:row>
      <xdr:rowOff>76200</xdr:rowOff>
    </xdr:to>
    <xdr:sp macro="" textlink="">
      <xdr:nvSpPr>
        <xdr:cNvPr id="2" name="Text 5">
          <a:extLst>
            <a:ext uri="{FF2B5EF4-FFF2-40B4-BE49-F238E27FC236}">
              <a16:creationId xmlns:a16="http://schemas.microsoft.com/office/drawing/2014/main" id="{00000000-0008-0000-1000-000002000000}"/>
            </a:ext>
          </a:extLst>
        </xdr:cNvPr>
        <xdr:cNvSpPr txBox="1">
          <a:spLocks noChangeArrowheads="1"/>
        </xdr:cNvSpPr>
      </xdr:nvSpPr>
      <xdr:spPr bwMode="auto">
        <a:xfrm>
          <a:off x="2975610" y="1318260"/>
          <a:ext cx="758190" cy="3276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Helvetica"/>
              <a:cs typeface="Helvetica"/>
            </a:rPr>
            <a:t>      </a:t>
          </a:r>
          <a:r>
            <a:rPr lang="de-DE" sz="800" b="0" i="0" u="none" strike="noStrike" baseline="0">
              <a:solidFill>
                <a:srgbClr val="000000"/>
              </a:solidFill>
              <a:latin typeface="Helvetica"/>
              <a:cs typeface="Helvetica"/>
            </a:rPr>
            <a:t>2024</a:t>
          </a:r>
        </a:p>
        <a:p>
          <a:pPr algn="l" rtl="0">
            <a:defRPr sz="1000"/>
          </a:pPr>
          <a:endParaRPr lang="de-DE" sz="800" b="0" i="0" u="none" strike="noStrike" baseline="0">
            <a:solidFill>
              <a:srgbClr val="000000"/>
            </a:solidFill>
            <a:latin typeface="Helvetica"/>
            <a:cs typeface="Helvetica"/>
          </a:endParaRPr>
        </a:p>
        <a:p>
          <a:pPr algn="l" rtl="0">
            <a:defRPr sz="1000"/>
          </a:pPr>
          <a:endParaRPr lang="de-DE" sz="900" b="0" i="0" u="none" strike="noStrike" baseline="0">
            <a:solidFill>
              <a:srgbClr val="000000"/>
            </a:solidFill>
            <a:latin typeface="Helvetica"/>
            <a:cs typeface="Helvetica"/>
          </a:endParaRPr>
        </a:p>
        <a:p>
          <a:pPr algn="l" rtl="0">
            <a:defRPr sz="1000"/>
          </a:pPr>
          <a:endParaRPr lang="de-DE" sz="900" b="0" i="0" u="none" strike="noStrike" baseline="0">
            <a:solidFill>
              <a:srgbClr val="000000"/>
            </a:solidFill>
            <a:latin typeface="Helvetica"/>
            <a:cs typeface="Helvetica"/>
          </a:endParaRPr>
        </a:p>
        <a:p>
          <a:pPr algn="l" rtl="0">
            <a:defRPr sz="1000"/>
          </a:pPr>
          <a:endParaRPr lang="de-DE" sz="900" b="0" i="0" u="none" strike="noStrike" baseline="0">
            <a:solidFill>
              <a:srgbClr val="000000"/>
            </a:solidFill>
            <a:latin typeface="Helvetica"/>
            <a:cs typeface="Helvetic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nerg\060_BVG\Ergebnisse_ab_BJ_2013\Berichtsjahr_2015\XML060_02_2015_J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3\XML060_05_MVP_Regio_2023_JJ.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2\XML060_05_MVP_Regio_2022_JJ.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energ\060_BVG\Verbundprogramm\EVBV_Daten\EVBV2010\EVBVTab_2010060L1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energ\060_BVG\Verbundprogramm\EVBV_Daten\EVBV2011\EVBVTab_2011060L16_LDWZ4_VersandTab_GH95%25_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energ\060_BVG\Verbundprogramm\EVBV_Daten\EVBV2012\EVBVTab_2012060L16_LDWZ4_VersandTab_GH95%2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1\XML060_01_Land_2021_JJ.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2\XML060_01_Land_2022_JJ.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3\XML060_01_Land_2023_JJ.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SAS\Tab01_Land_16_202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51000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19\XML060_05_MVP_WZ_2019_JJ.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52000_202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53000_202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54000_202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55000_202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61_2024.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62_202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63_2024.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64_2024.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65_202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66_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1\XML060_05_MVP_WZ_2021_JJ.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67_2024.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68_2024.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69_2024.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70_202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71_2024.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72_2024.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73_2024.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74_2024.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75_2024.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76_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2\XML060_05_MVP_WZ_2022_JJ.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Kreise\Tab01_Land_16_16077_2024.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SAS\Tab02_Land_16_2024.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3\XML060_02_Land_2023_JJ.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2\XML060_02_Land_2022_JJ.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3\XML060_05_MVP_WZ_2023_JJ.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XML060_05_MVP_WZ_2024_JJ.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212\energ\060_BVG\Sonstiges\Tab_Ref.%20III.1\JB%202024_oD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212\energ\060_BVG\Sonstiges\Tab_Ref.%20III.1\JB2506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212\energ\060_BVG\Ergebnisse_ab_BJ_2013\Berichtsjahr_2024\REGIO%20Interaktive%20Karte\XML060_05_MVP_Regio_2024_J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2_2015_JJ"/>
    </sheetNames>
    <sheetDataSet>
      <sheetData sheetId="0">
        <row r="20">
          <cell r="G20">
            <v>505641.59</v>
          </cell>
        </row>
        <row r="27">
          <cell r="G27">
            <v>2668820.39</v>
          </cell>
        </row>
        <row r="28">
          <cell r="G28">
            <v>5896.55</v>
          </cell>
        </row>
        <row r="29">
          <cell r="G29">
            <v>688173.49</v>
          </cell>
        </row>
        <row r="30">
          <cell r="G30">
            <v>427955.32</v>
          </cell>
        </row>
        <row r="31">
          <cell r="G31">
            <v>99102.74</v>
          </cell>
        </row>
        <row r="34">
          <cell r="G34">
            <v>332306.56</v>
          </cell>
        </row>
        <row r="41">
          <cell r="G41">
            <v>20647106.379999999</v>
          </cell>
        </row>
        <row r="48">
          <cell r="G48">
            <v>11936391.33</v>
          </cell>
        </row>
        <row r="50">
          <cell r="G50">
            <v>2003890.1</v>
          </cell>
        </row>
        <row r="52">
          <cell r="G52">
            <v>3267736.31</v>
          </cell>
        </row>
        <row r="53">
          <cell r="G53">
            <v>16449.990000000002</v>
          </cell>
        </row>
        <row r="54">
          <cell r="G54">
            <v>21622996.27</v>
          </cell>
        </row>
        <row r="55">
          <cell r="G55">
            <v>64222467.020000003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5_MVP_Regio_2023_JJ"/>
    </sheetNames>
    <sheetDataSet>
      <sheetData sheetId="0">
        <row r="11">
          <cell r="D11">
            <v>60681868.079999998</v>
          </cell>
        </row>
        <row r="12">
          <cell r="D12">
            <v>1294509.18</v>
          </cell>
        </row>
        <row r="13">
          <cell r="D13">
            <v>466405.94</v>
          </cell>
        </row>
        <row r="14">
          <cell r="D14">
            <v>1139998.78</v>
          </cell>
        </row>
        <row r="15">
          <cell r="D15">
            <v>169132.79</v>
          </cell>
        </row>
        <row r="16">
          <cell r="D16">
            <v>213605.42</v>
          </cell>
        </row>
        <row r="17">
          <cell r="D17">
            <v>6277751.4299999997</v>
          </cell>
        </row>
        <row r="18">
          <cell r="D18">
            <v>2028902.06</v>
          </cell>
        </row>
        <row r="19">
          <cell r="D19">
            <v>6194494.46</v>
          </cell>
        </row>
        <row r="20">
          <cell r="D20">
            <v>2036613.75</v>
          </cell>
        </row>
        <row r="21">
          <cell r="D21">
            <v>421187.67</v>
          </cell>
        </row>
        <row r="22">
          <cell r="D22">
            <v>2093014.5</v>
          </cell>
        </row>
        <row r="23">
          <cell r="D23">
            <v>2648418.09</v>
          </cell>
        </row>
        <row r="24">
          <cell r="D24">
            <v>898306.3</v>
          </cell>
        </row>
        <row r="25">
          <cell r="D25">
            <v>2209143.4700000002</v>
          </cell>
        </row>
        <row r="26">
          <cell r="D26">
            <v>2849178.51</v>
          </cell>
        </row>
        <row r="27">
          <cell r="D27">
            <v>1102875.8799999999</v>
          </cell>
        </row>
        <row r="28">
          <cell r="D28">
            <v>3213847.39</v>
          </cell>
        </row>
        <row r="29">
          <cell r="D29">
            <v>6327889.21</v>
          </cell>
        </row>
        <row r="30">
          <cell r="D30">
            <v>1419620.36</v>
          </cell>
        </row>
        <row r="31">
          <cell r="D31">
            <v>14629371.939999999</v>
          </cell>
        </row>
        <row r="32">
          <cell r="D32">
            <v>2063864.72</v>
          </cell>
        </row>
        <row r="33">
          <cell r="D33">
            <v>983736.23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5_MVP_Regio_2022_JJ"/>
    </sheetNames>
    <sheetDataSet>
      <sheetData sheetId="0">
        <row r="11">
          <cell r="D11">
            <v>64188650.530000001</v>
          </cell>
        </row>
        <row r="12">
          <cell r="D12">
            <v>1319767.4099999999</v>
          </cell>
        </row>
        <row r="13">
          <cell r="D13">
            <v>479578.83</v>
          </cell>
        </row>
        <row r="14">
          <cell r="D14">
            <v>1263852.25</v>
          </cell>
        </row>
        <row r="15">
          <cell r="D15">
            <v>179452.91</v>
          </cell>
        </row>
        <row r="16">
          <cell r="D16">
            <v>223298.84</v>
          </cell>
        </row>
        <row r="17">
          <cell r="D17">
            <v>7243611.0899999999</v>
          </cell>
        </row>
        <row r="18">
          <cell r="D18">
            <v>2078649.57</v>
          </cell>
        </row>
        <row r="19">
          <cell r="D19">
            <v>6401373.2400000002</v>
          </cell>
        </row>
        <row r="20">
          <cell r="D20">
            <v>2394520.46</v>
          </cell>
        </row>
        <row r="21">
          <cell r="D21">
            <v>457463.96</v>
          </cell>
        </row>
        <row r="22">
          <cell r="D22">
            <v>2226242.7799999998</v>
          </cell>
        </row>
        <row r="23">
          <cell r="D23">
            <v>2953657.43</v>
          </cell>
        </row>
        <row r="24">
          <cell r="D24">
            <v>1089376</v>
          </cell>
        </row>
        <row r="25">
          <cell r="D25">
            <v>2058873.4</v>
          </cell>
        </row>
        <row r="26">
          <cell r="D26">
            <v>2879365.03</v>
          </cell>
        </row>
        <row r="27">
          <cell r="D27">
            <v>1149667.3700000001</v>
          </cell>
        </row>
        <row r="28">
          <cell r="D28">
            <v>3786844.1</v>
          </cell>
        </row>
        <row r="29">
          <cell r="D29">
            <v>6623684.1299999999</v>
          </cell>
        </row>
        <row r="30">
          <cell r="D30">
            <v>1574901.9</v>
          </cell>
        </row>
        <row r="31">
          <cell r="D31">
            <v>14572658.66</v>
          </cell>
        </row>
        <row r="32">
          <cell r="D32">
            <v>2245050.13</v>
          </cell>
        </row>
        <row r="33">
          <cell r="D33">
            <v>986761.04</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Bund"/>
      <sheetName val="Tab01_Land"/>
      <sheetName val="Tab01_Land_S"/>
      <sheetName val="Tab02_Bund"/>
      <sheetName val="Tab02_Land"/>
      <sheetName val="Tab02_Land_S"/>
      <sheetName val="Tab03_Bund"/>
      <sheetName val="Tab03_Land"/>
      <sheetName val="Tab03_Land_S"/>
      <sheetName val="Tab01_H_Bd"/>
      <sheetName val="Tab01_H_Ld"/>
      <sheetName val="Tab01_H_Ld_S"/>
      <sheetName val="Tab02_H_Bd"/>
      <sheetName val="Tab02_H_Ld"/>
      <sheetName val="Tab02_H_Ld_S"/>
      <sheetName val="Tab03_H_Bd"/>
      <sheetName val="Tab03_H_Ld"/>
      <sheetName val="Tab03_H_Ld_S"/>
      <sheetName val="Tab_Regio"/>
      <sheetName val="Tab_Regio_F"/>
      <sheetName val="Tab_Voe"/>
      <sheetName val="Tab_Voe_F"/>
    </sheetNames>
    <sheetDataSet>
      <sheetData sheetId="0">
        <row r="13">
          <cell r="D13">
            <v>741016.89</v>
          </cell>
        </row>
        <row r="14">
          <cell r="D14">
            <v>3981.74</v>
          </cell>
        </row>
        <row r="15">
          <cell r="D15">
            <v>341528.12</v>
          </cell>
        </row>
        <row r="16">
          <cell r="D16">
            <v>395507.03</v>
          </cell>
        </row>
        <row r="17">
          <cell r="D17">
            <v>5531461.2199999997</v>
          </cell>
        </row>
        <row r="18">
          <cell r="D18">
            <v>5313279.6100000003</v>
          </cell>
        </row>
        <row r="19">
          <cell r="D19">
            <v>218181.61</v>
          </cell>
        </row>
        <row r="20">
          <cell r="D20">
            <v>79580.960000000006</v>
          </cell>
        </row>
        <row r="21">
          <cell r="D21">
            <v>435534.77</v>
          </cell>
        </row>
        <row r="22">
          <cell r="D22">
            <v>306957.76</v>
          </cell>
        </row>
        <row r="23">
          <cell r="D23">
            <v>128577</v>
          </cell>
        </row>
        <row r="25">
          <cell r="D25">
            <v>5916524.2999999998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Bund"/>
      <sheetName val="Tab01_Land"/>
      <sheetName val="Tab01_Land_S"/>
      <sheetName val="Tab02_Bund"/>
      <sheetName val="Tab02_Land"/>
      <sheetName val="Tab02_Land_S"/>
      <sheetName val="Tab03_Bund"/>
      <sheetName val="Tab03_Land"/>
      <sheetName val="Tab03_Land_S"/>
      <sheetName val="Tab01_H_Bd"/>
      <sheetName val="Tab01_H_Ld"/>
      <sheetName val="Tab01_H_Ld_S"/>
      <sheetName val="Tab02_H_Bd"/>
      <sheetName val="Tab02_H_Ld"/>
      <sheetName val="Tab02_H_Ld_S"/>
      <sheetName val="Tab03_H_Bd"/>
      <sheetName val="Tab03_H_Ld"/>
      <sheetName val="Tab03_H_Ld_S"/>
      <sheetName val="Tab_Regio"/>
      <sheetName val="Tab_Regio_F"/>
      <sheetName val="Tab_Voe"/>
      <sheetName val="Tab_Voe_F"/>
      <sheetName val="Farben"/>
    </sheetNames>
    <sheetDataSet>
      <sheetData sheetId="0">
        <row r="13">
          <cell r="D13">
            <v>866130.72</v>
          </cell>
        </row>
        <row r="14">
          <cell r="D14">
            <v>2903.38</v>
          </cell>
        </row>
        <row r="15">
          <cell r="D15">
            <v>465626.34</v>
          </cell>
        </row>
        <row r="16">
          <cell r="D16">
            <v>397601</v>
          </cell>
        </row>
        <row r="17">
          <cell r="D17">
            <v>5686458.8600000003</v>
          </cell>
        </row>
        <row r="18">
          <cell r="D18">
            <v>5484679.8200000003</v>
          </cell>
        </row>
        <row r="19">
          <cell r="D19">
            <v>201779.04</v>
          </cell>
        </row>
        <row r="20">
          <cell r="D20">
            <v>97768.26</v>
          </cell>
        </row>
        <row r="21">
          <cell r="D21">
            <v>470633.5</v>
          </cell>
        </row>
        <row r="22">
          <cell r="D22">
            <v>364899.12</v>
          </cell>
        </row>
        <row r="23">
          <cell r="D23">
            <v>105734.38</v>
          </cell>
        </row>
        <row r="25">
          <cell r="D25">
            <v>6179724.3499999996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Bund"/>
      <sheetName val="Tab01_Land"/>
      <sheetName val="Tab01_Land_S"/>
      <sheetName val="Tab02_Bund"/>
      <sheetName val="Tab02_Land"/>
      <sheetName val="Tab02_Land_S"/>
      <sheetName val="Tab03_Bund"/>
      <sheetName val="Tab03_Land"/>
      <sheetName val="Tab03_Land_S"/>
      <sheetName val="Tab01_H_Bd"/>
      <sheetName val="Tab01_H_Ld"/>
      <sheetName val="Tab01_H_Ld_S"/>
      <sheetName val="Tab02_H_Bd"/>
      <sheetName val="Tab02_H_Ld"/>
      <sheetName val="Tab02_H_Ld_S"/>
      <sheetName val="Tab03_H_Bd"/>
      <sheetName val="Tab03_H_Ld"/>
      <sheetName val="Tab03_H_Ld_S"/>
      <sheetName val="Tab_Regio"/>
      <sheetName val="Tab_Regio_F"/>
      <sheetName val="Tab_Voe"/>
      <sheetName val="Tab_Voe_F"/>
      <sheetName val="Farben"/>
    </sheetNames>
    <sheetDataSet>
      <sheetData sheetId="0">
        <row r="13">
          <cell r="D13">
            <v>883813.01</v>
          </cell>
        </row>
        <row r="14">
          <cell r="D14">
            <v>3499.16</v>
          </cell>
        </row>
        <row r="15">
          <cell r="D15">
            <v>469494.26</v>
          </cell>
        </row>
        <row r="16">
          <cell r="D16">
            <v>410819.59</v>
          </cell>
        </row>
        <row r="17">
          <cell r="D17">
            <v>5561271.6399999997</v>
          </cell>
        </row>
        <row r="18">
          <cell r="D18">
            <v>5393229.7000000002</v>
          </cell>
        </row>
        <row r="19">
          <cell r="D19">
            <v>168041.94</v>
          </cell>
        </row>
        <row r="20">
          <cell r="D20">
            <v>101319.9</v>
          </cell>
        </row>
        <row r="21">
          <cell r="D21">
            <v>493530.63</v>
          </cell>
        </row>
        <row r="22">
          <cell r="D22">
            <v>387376.11</v>
          </cell>
        </row>
        <row r="23">
          <cell r="D23">
            <v>106154.52</v>
          </cell>
        </row>
        <row r="25">
          <cell r="D25">
            <v>6052873.9199999999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C12">
            <v>63779777.640000001</v>
          </cell>
        </row>
      </sheetData>
      <sheetData sheetId="21"/>
      <sheetData sheetId="2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1_Land_2021_JJ"/>
    </sheetNames>
    <sheetDataSet>
      <sheetData sheetId="0">
        <row r="15">
          <cell r="E15">
            <v>5164867474</v>
          </cell>
        </row>
        <row r="16">
          <cell r="E16">
            <v>176036614</v>
          </cell>
        </row>
        <row r="17">
          <cell r="E17">
            <v>14709533</v>
          </cell>
        </row>
        <row r="18">
          <cell r="E18">
            <v>5355613621</v>
          </cell>
        </row>
        <row r="21">
          <cell r="E21">
            <v>399310306</v>
          </cell>
        </row>
        <row r="23">
          <cell r="E23">
            <v>709943204</v>
          </cell>
        </row>
        <row r="24">
          <cell r="E24">
            <v>275921947</v>
          </cell>
        </row>
        <row r="25">
          <cell r="E25">
            <v>102243357</v>
          </cell>
        </row>
        <row r="26">
          <cell r="E26">
            <v>97216</v>
          </cell>
        </row>
        <row r="27">
          <cell r="E27">
            <v>18538116</v>
          </cell>
        </row>
        <row r="28">
          <cell r="E28">
            <v>396800636</v>
          </cell>
        </row>
        <row r="30">
          <cell r="E30">
            <v>5668756189</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1_Land_2022_JJ"/>
    </sheetNames>
    <sheetDataSet>
      <sheetData sheetId="0">
        <row r="15">
          <cell r="E15">
            <v>4981055614</v>
          </cell>
        </row>
        <row r="16">
          <cell r="E16">
            <v>203486764</v>
          </cell>
        </row>
        <row r="17">
          <cell r="E17">
            <v>13142216</v>
          </cell>
        </row>
        <row r="18">
          <cell r="E18">
            <v>5197684594</v>
          </cell>
        </row>
        <row r="21">
          <cell r="E21">
            <v>559120546</v>
          </cell>
        </row>
        <row r="23">
          <cell r="E23">
            <v>852914448</v>
          </cell>
        </row>
        <row r="24">
          <cell r="E24">
            <v>345904241</v>
          </cell>
        </row>
        <row r="25">
          <cell r="E25">
            <v>99119693</v>
          </cell>
        </row>
        <row r="26">
          <cell r="E26">
            <v>101312</v>
          </cell>
        </row>
        <row r="27">
          <cell r="E27">
            <v>27710375</v>
          </cell>
        </row>
        <row r="28">
          <cell r="E28">
            <v>472835621</v>
          </cell>
        </row>
        <row r="30">
          <cell r="E30">
            <v>5577763421</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1_Land_2023_JJ"/>
    </sheetNames>
    <sheetDataSet>
      <sheetData sheetId="0">
        <row r="15">
          <cell r="E15">
            <v>4760776387</v>
          </cell>
        </row>
        <row r="16">
          <cell r="E16">
            <v>193171435</v>
          </cell>
        </row>
        <row r="17">
          <cell r="E17">
            <v>10521611</v>
          </cell>
        </row>
        <row r="18">
          <cell r="E18">
            <v>4964469433</v>
          </cell>
        </row>
        <row r="21">
          <cell r="E21">
            <v>607725936</v>
          </cell>
        </row>
        <row r="23">
          <cell r="E23">
            <v>919452317</v>
          </cell>
        </row>
        <row r="24">
          <cell r="E24">
            <v>390653605</v>
          </cell>
        </row>
        <row r="25">
          <cell r="E25">
            <v>119329504</v>
          </cell>
        </row>
        <row r="26">
          <cell r="E26">
            <v>89730</v>
          </cell>
        </row>
        <row r="27">
          <cell r="E27">
            <v>28063363</v>
          </cell>
        </row>
        <row r="28">
          <cell r="E28">
            <v>538136202</v>
          </cell>
        </row>
        <row r="30">
          <cell r="E30">
            <v>5345785548</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1">
          <cell r="E11">
            <v>4642119010</v>
          </cell>
        </row>
        <row r="12">
          <cell r="E12">
            <v>203703858</v>
          </cell>
        </row>
        <row r="13">
          <cell r="E13">
            <v>10232217</v>
          </cell>
        </row>
        <row r="14">
          <cell r="E14">
            <v>4856055085</v>
          </cell>
        </row>
        <row r="17">
          <cell r="E17">
            <v>581550414</v>
          </cell>
        </row>
        <row r="19">
          <cell r="E19">
            <v>874806694</v>
          </cell>
        </row>
        <row r="20">
          <cell r="E20">
            <v>351622914</v>
          </cell>
        </row>
        <row r="21">
          <cell r="E21">
            <v>116597282</v>
          </cell>
        </row>
        <row r="22">
          <cell r="E22">
            <v>28032</v>
          </cell>
        </row>
        <row r="23">
          <cell r="E23">
            <v>22731116</v>
          </cell>
        </row>
        <row r="24">
          <cell r="E24">
            <v>490979344</v>
          </cell>
        </row>
        <row r="26">
          <cell r="E26">
            <v>5239882435</v>
          </cell>
        </row>
        <row r="31">
          <cell r="E31">
            <v>3688448519</v>
          </cell>
        </row>
        <row r="36">
          <cell r="E36">
            <v>781839599</v>
          </cell>
        </row>
        <row r="41">
          <cell r="E41">
            <v>450321194</v>
          </cell>
        </row>
        <row r="43">
          <cell r="E43">
            <v>4019966924</v>
          </cell>
        </row>
        <row r="48">
          <cell r="E48">
            <v>619460157</v>
          </cell>
        </row>
        <row r="53">
          <cell r="E53">
            <v>37745273</v>
          </cell>
        </row>
        <row r="58">
          <cell r="E58">
            <v>20018906</v>
          </cell>
        </row>
        <row r="60">
          <cell r="E60">
            <v>637186524</v>
          </cell>
        </row>
        <row r="65">
          <cell r="E65">
            <v>81791685</v>
          </cell>
        </row>
        <row r="70">
          <cell r="E70">
            <v>10889390</v>
          </cell>
        </row>
        <row r="75">
          <cell r="E75">
            <v>8206224</v>
          </cell>
        </row>
        <row r="77">
          <cell r="E77">
            <v>84474851</v>
          </cell>
        </row>
        <row r="82">
          <cell r="E82">
            <v>466265590</v>
          </cell>
        </row>
        <row r="87">
          <cell r="E87">
            <v>44332432</v>
          </cell>
        </row>
        <row r="92">
          <cell r="E92">
            <v>12433020</v>
          </cell>
        </row>
        <row r="94">
          <cell r="E94">
            <v>498165002</v>
          </cell>
        </row>
        <row r="99">
          <cell r="E99">
            <v>89134</v>
          </cell>
        </row>
        <row r="111">
          <cell r="E111">
            <v>89134</v>
          </cell>
        </row>
        <row r="116">
          <cell r="E116">
            <v>45357101</v>
          </cell>
        </row>
        <row r="121">
          <cell r="E121">
            <v>3171909</v>
          </cell>
        </row>
        <row r="126">
          <cell r="E126">
            <v>2536160</v>
          </cell>
        </row>
        <row r="128">
          <cell r="E128">
            <v>45992850</v>
          </cell>
        </row>
        <row r="337">
          <cell r="E337">
            <v>4810697984</v>
          </cell>
        </row>
        <row r="342">
          <cell r="E342">
            <v>871634785</v>
          </cell>
        </row>
        <row r="347">
          <cell r="E347">
            <v>488443184</v>
          </cell>
        </row>
        <row r="349">
          <cell r="E349">
            <v>5193889585</v>
          </cell>
        </row>
        <row r="354">
          <cell r="E354">
            <v>366347482</v>
          </cell>
        </row>
        <row r="359">
          <cell r="E359">
            <v>40452052</v>
          </cell>
        </row>
        <row r="364">
          <cell r="E364">
            <v>10714727</v>
          </cell>
        </row>
        <row r="366">
          <cell r="E366">
            <v>396084807</v>
          </cell>
        </row>
        <row r="847">
          <cell r="E847">
            <v>23846409</v>
          </cell>
        </row>
        <row r="852">
          <cell r="E852">
            <v>4499182</v>
          </cell>
        </row>
        <row r="857">
          <cell r="E857">
            <v>456498</v>
          </cell>
        </row>
        <row r="859">
          <cell r="E859">
            <v>27889093</v>
          </cell>
        </row>
        <row r="1000">
          <cell r="E1000">
            <v>58738382</v>
          </cell>
        </row>
        <row r="1005">
          <cell r="E1005">
            <v>423504</v>
          </cell>
        </row>
        <row r="1010">
          <cell r="E1010">
            <v>154128</v>
          </cell>
        </row>
        <row r="1012">
          <cell r="E1012">
            <v>59007758</v>
          </cell>
        </row>
        <row r="1374">
          <cell r="E1374">
            <v>170983651</v>
          </cell>
        </row>
        <row r="1379">
          <cell r="E1379">
            <v>97381908</v>
          </cell>
        </row>
        <row r="1384">
          <cell r="E1384">
            <v>104617762</v>
          </cell>
        </row>
        <row r="1386">
          <cell r="E1386">
            <v>163747797</v>
          </cell>
        </row>
        <row r="1510">
          <cell r="E1510">
            <v>363421991</v>
          </cell>
        </row>
        <row r="1522">
          <cell r="E1522">
            <v>588221359</v>
          </cell>
        </row>
        <row r="1663">
          <cell r="E1663">
            <v>51013703</v>
          </cell>
        </row>
        <row r="1668">
          <cell r="E1668">
            <v>668431</v>
          </cell>
        </row>
        <row r="1673">
          <cell r="E1673">
            <v>260353</v>
          </cell>
        </row>
        <row r="1675">
          <cell r="E1675">
            <v>51421781</v>
          </cell>
        </row>
        <row r="1799">
          <cell r="E1799">
            <v>239030598</v>
          </cell>
        </row>
        <row r="1804">
          <cell r="E1804">
            <v>163901091</v>
          </cell>
        </row>
        <row r="1809">
          <cell r="E1809">
            <v>33388770</v>
          </cell>
        </row>
        <row r="1811">
          <cell r="E1811">
            <v>369542919</v>
          </cell>
        </row>
        <row r="2071">
          <cell r="E2071">
            <v>29987225</v>
          </cell>
        </row>
        <row r="2083">
          <cell r="E2083">
            <v>29975304</v>
          </cell>
        </row>
        <row r="2156">
          <cell r="E2156">
            <v>668274922</v>
          </cell>
        </row>
        <row r="2161">
          <cell r="E2161">
            <v>19571608</v>
          </cell>
        </row>
        <row r="2166">
          <cell r="E2166">
            <v>32732064</v>
          </cell>
        </row>
        <row r="2168">
          <cell r="E2168">
            <v>655114466</v>
          </cell>
        </row>
        <row r="2292">
          <cell r="E2292">
            <v>613526713</v>
          </cell>
        </row>
        <row r="2297">
          <cell r="E2297">
            <v>16746171</v>
          </cell>
        </row>
        <row r="2302">
          <cell r="E2302">
            <v>18490155</v>
          </cell>
        </row>
        <row r="2304">
          <cell r="E2304">
            <v>611782729</v>
          </cell>
        </row>
        <row r="2751">
          <cell r="E2751">
            <v>795368468</v>
          </cell>
        </row>
        <row r="2756">
          <cell r="E2756">
            <v>14027579</v>
          </cell>
        </row>
        <row r="2761">
          <cell r="E2761">
            <v>6242603</v>
          </cell>
        </row>
        <row r="2763">
          <cell r="E2763">
            <v>803153444</v>
          </cell>
        </row>
        <row r="3040">
          <cell r="E3040">
            <v>507180984</v>
          </cell>
        </row>
        <row r="3045">
          <cell r="E3045">
            <v>24642161</v>
          </cell>
        </row>
        <row r="3050">
          <cell r="E3050">
            <v>22698125</v>
          </cell>
        </row>
        <row r="3052">
          <cell r="E3052">
            <v>509125020</v>
          </cell>
        </row>
        <row r="3448">
          <cell r="E3448">
            <v>179821970</v>
          </cell>
        </row>
        <row r="3453">
          <cell r="E3453">
            <v>6770931</v>
          </cell>
        </row>
        <row r="3458">
          <cell r="E3458">
            <v>15076850</v>
          </cell>
        </row>
        <row r="3460">
          <cell r="E3460">
            <v>171516051</v>
          </cell>
        </row>
        <row r="3737">
          <cell r="E3737">
            <v>152457994</v>
          </cell>
        </row>
        <row r="3742">
          <cell r="E3742">
            <v>6254138</v>
          </cell>
        </row>
        <row r="3747">
          <cell r="E3747">
            <v>8034834</v>
          </cell>
        </row>
        <row r="3749">
          <cell r="E3749">
            <v>150677298</v>
          </cell>
        </row>
        <row r="4026">
          <cell r="E4026">
            <v>212296731</v>
          </cell>
        </row>
        <row r="4031">
          <cell r="E4031">
            <v>13051089</v>
          </cell>
        </row>
        <row r="4036">
          <cell r="E4036">
            <v>9517074</v>
          </cell>
        </row>
        <row r="4038">
          <cell r="E4038">
            <v>215830746</v>
          </cell>
        </row>
        <row r="4451">
          <cell r="E4451">
            <v>294963306</v>
          </cell>
        </row>
        <row r="4456">
          <cell r="E4456">
            <v>15500176</v>
          </cell>
        </row>
        <row r="4461">
          <cell r="E4461">
            <v>7340794</v>
          </cell>
        </row>
        <row r="4463">
          <cell r="E4463">
            <v>303122688</v>
          </cell>
        </row>
        <row r="4672">
          <cell r="E4672">
            <v>21684921</v>
          </cell>
        </row>
        <row r="4677">
          <cell r="E4677">
            <v>9486362</v>
          </cell>
        </row>
        <row r="4682">
          <cell r="E4682">
            <v>7816184</v>
          </cell>
        </row>
        <row r="4684">
          <cell r="E4684">
            <v>23355099</v>
          </cell>
        </row>
        <row r="4774">
          <cell r="E4774">
            <v>37069801</v>
          </cell>
        </row>
        <row r="4779">
          <cell r="E4779">
            <v>2404095</v>
          </cell>
        </row>
        <row r="4784">
          <cell r="E4784">
            <v>1201437</v>
          </cell>
        </row>
        <row r="4786">
          <cell r="E4786">
            <v>38272459</v>
          </cell>
        </row>
        <row r="4978">
          <cell r="E4978">
            <v>20206218</v>
          </cell>
        </row>
        <row r="4983">
          <cell r="E4983">
            <v>2061815</v>
          </cell>
        </row>
        <row r="4988">
          <cell r="E4988">
            <v>568441</v>
          </cell>
        </row>
        <row r="4990">
          <cell r="E4990">
            <v>21699592</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153552607</v>
          </cell>
        </row>
        <row r="19">
          <cell r="E19">
            <v>3834641</v>
          </cell>
        </row>
        <row r="24">
          <cell r="E24">
            <v>15968814</v>
          </cell>
        </row>
        <row r="26">
          <cell r="E26">
            <v>141418434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5_MVP_WZ_2019_JJ"/>
    </sheetNames>
    <sheetDataSet>
      <sheetData sheetId="0">
        <row r="11">
          <cell r="D11">
            <v>64423824.509999998</v>
          </cell>
          <cell r="G11">
            <v>2543063.71</v>
          </cell>
          <cell r="J11">
            <v>863824.85</v>
          </cell>
          <cell r="M11">
            <v>21849692</v>
          </cell>
          <cell r="P11">
            <v>11052739.26</v>
          </cell>
          <cell r="S11">
            <v>21041441.039999999</v>
          </cell>
          <cell r="V11">
            <v>3286053.63</v>
          </cell>
          <cell r="Y11">
            <v>3787010.02</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70757367</v>
          </cell>
        </row>
        <row r="19">
          <cell r="E19">
            <v>1991148</v>
          </cell>
        </row>
        <row r="24">
          <cell r="E24">
            <v>1248645</v>
          </cell>
        </row>
        <row r="26">
          <cell r="E26">
            <v>71499870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157098951</v>
          </cell>
        </row>
        <row r="19">
          <cell r="E19">
            <v>9608320</v>
          </cell>
        </row>
        <row r="24">
          <cell r="E24">
            <v>11770384</v>
          </cell>
        </row>
        <row r="26">
          <cell r="E26">
            <v>154936887</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20848746</v>
          </cell>
        </row>
        <row r="19">
          <cell r="E19">
            <v>1243211</v>
          </cell>
        </row>
        <row r="24">
          <cell r="E24">
            <v>711783</v>
          </cell>
        </row>
        <row r="26">
          <cell r="E26">
            <v>21380174</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19875426</v>
          </cell>
        </row>
        <row r="19">
          <cell r="E19">
            <v>1063559</v>
          </cell>
        </row>
        <row r="24">
          <cell r="E24">
            <v>603699</v>
          </cell>
        </row>
        <row r="26">
          <cell r="E26">
            <v>20335286</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350086443</v>
          </cell>
        </row>
        <row r="19">
          <cell r="E19">
            <v>9440297</v>
          </cell>
        </row>
        <row r="24">
          <cell r="E24">
            <v>13090010</v>
          </cell>
        </row>
        <row r="26">
          <cell r="E26">
            <v>346436730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162215965</v>
          </cell>
        </row>
        <row r="19">
          <cell r="E19">
            <v>29498333</v>
          </cell>
        </row>
        <row r="24">
          <cell r="E24">
            <v>14701327</v>
          </cell>
        </row>
        <row r="26">
          <cell r="E26">
            <v>177012971</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474750093</v>
          </cell>
        </row>
        <row r="19">
          <cell r="E19">
            <v>156315409</v>
          </cell>
        </row>
        <row r="24">
          <cell r="E24">
            <v>46741274</v>
          </cell>
        </row>
        <row r="26">
          <cell r="E26">
            <v>584324228</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172537777</v>
          </cell>
        </row>
        <row r="19">
          <cell r="E19">
            <v>7557907</v>
          </cell>
        </row>
        <row r="24">
          <cell r="E24">
            <v>5777699</v>
          </cell>
        </row>
        <row r="26">
          <cell r="E26">
            <v>174317985</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72921300</v>
          </cell>
        </row>
        <row r="19">
          <cell r="E19">
            <v>4849960</v>
          </cell>
        </row>
        <row r="24">
          <cell r="E24">
            <v>2625440</v>
          </cell>
        </row>
        <row r="26">
          <cell r="E26">
            <v>75145820</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255317987</v>
          </cell>
        </row>
        <row r="19">
          <cell r="E19">
            <v>12103152</v>
          </cell>
        </row>
        <row r="24">
          <cell r="E24">
            <v>1114557</v>
          </cell>
        </row>
        <row r="26">
          <cell r="E26">
            <v>266306582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5_MVP_WZ_2021_JJ"/>
    </sheetNames>
    <sheetDataSet>
      <sheetData sheetId="0">
        <row r="11">
          <cell r="D11">
            <v>61244539.390000001</v>
          </cell>
          <cell r="G11">
            <v>2803472.51</v>
          </cell>
          <cell r="J11">
            <v>592276.49</v>
          </cell>
          <cell r="M11">
            <v>22267711.829999998</v>
          </cell>
          <cell r="P11">
            <v>8250502.5199999996</v>
          </cell>
          <cell r="S11">
            <v>20407522.120000001</v>
          </cell>
          <cell r="V11">
            <v>3282207.1</v>
          </cell>
          <cell r="Y11">
            <v>3640846.82</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305627261</v>
          </cell>
        </row>
        <row r="19">
          <cell r="E19">
            <v>33397692</v>
          </cell>
        </row>
        <row r="24">
          <cell r="E24">
            <v>24748867</v>
          </cell>
        </row>
        <row r="26">
          <cell r="E26">
            <v>314276086</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174308622</v>
          </cell>
        </row>
        <row r="19">
          <cell r="E19">
            <v>2936503</v>
          </cell>
        </row>
        <row r="24">
          <cell r="E24">
            <v>1957893</v>
          </cell>
        </row>
        <row r="26">
          <cell r="E26">
            <v>175287232</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201763644</v>
          </cell>
        </row>
        <row r="19">
          <cell r="E19">
            <v>7989889</v>
          </cell>
        </row>
        <row r="24">
          <cell r="E24">
            <v>2846162</v>
          </cell>
        </row>
        <row r="26">
          <cell r="E26">
            <v>206907371</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353764187</v>
          </cell>
        </row>
        <row r="19">
          <cell r="E19">
            <v>11590233</v>
          </cell>
        </row>
        <row r="24">
          <cell r="E24">
            <v>14977788</v>
          </cell>
        </row>
        <row r="26">
          <cell r="E26">
            <v>350376632</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151979369</v>
          </cell>
        </row>
        <row r="19">
          <cell r="E19">
            <v>16870156</v>
          </cell>
        </row>
        <row r="24">
          <cell r="E24">
            <v>1688623</v>
          </cell>
        </row>
        <row r="26">
          <cell r="E26">
            <v>167160902</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303452976</v>
          </cell>
        </row>
        <row r="19">
          <cell r="E19">
            <v>4592087</v>
          </cell>
        </row>
        <row r="24">
          <cell r="E24">
            <v>2012466</v>
          </cell>
        </row>
        <row r="26">
          <cell r="E26">
            <v>306032597</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739546126</v>
          </cell>
        </row>
        <row r="19">
          <cell r="E19">
            <v>69030183</v>
          </cell>
        </row>
        <row r="24">
          <cell r="E24">
            <v>66124199</v>
          </cell>
        </row>
        <row r="26">
          <cell r="E26">
            <v>742452110</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142147719</v>
          </cell>
        </row>
        <row r="19">
          <cell r="E19">
            <v>3505123</v>
          </cell>
        </row>
        <row r="24">
          <cell r="E24">
            <v>1460448</v>
          </cell>
        </row>
        <row r="26">
          <cell r="E26">
            <v>144192394</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303106981</v>
          </cell>
        </row>
        <row r="19">
          <cell r="E19">
            <v>460242450</v>
          </cell>
        </row>
        <row r="24">
          <cell r="E24">
            <v>250184877</v>
          </cell>
        </row>
        <row r="26">
          <cell r="E26">
            <v>513164554</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139464905</v>
          </cell>
        </row>
        <row r="19">
          <cell r="E19">
            <v>18857248</v>
          </cell>
        </row>
        <row r="24">
          <cell r="E24">
            <v>7400474</v>
          </cell>
        </row>
        <row r="26">
          <cell r="E26">
            <v>150921679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5_MVP_WZ_2022_JJ"/>
    </sheetNames>
    <sheetDataSet>
      <sheetData sheetId="0">
        <row r="11">
          <cell r="D11">
            <v>64188650.530000001</v>
          </cell>
          <cell r="G11">
            <v>2767770.42</v>
          </cell>
          <cell r="J11">
            <v>1021364.1</v>
          </cell>
          <cell r="M11">
            <v>20425275.73</v>
          </cell>
          <cell r="P11">
            <v>13154067.029999999</v>
          </cell>
          <cell r="S11">
            <v>20079948.199999999</v>
          </cell>
          <cell r="V11">
            <v>3026137.7</v>
          </cell>
          <cell r="Y11">
            <v>3714087.35</v>
          </cell>
        </row>
        <row r="12">
          <cell r="D12">
            <v>53913942.020000003</v>
          </cell>
        </row>
        <row r="13">
          <cell r="D13">
            <v>4608766.13</v>
          </cell>
        </row>
        <row r="14">
          <cell r="D14">
            <v>643298.93999999994</v>
          </cell>
        </row>
        <row r="15">
          <cell r="D15">
            <v>5021091.3899999997</v>
          </cell>
        </row>
        <row r="16">
          <cell r="D16">
            <v>1552.05</v>
          </cell>
        </row>
        <row r="17">
          <cell r="D17">
            <v>233484.61</v>
          </cell>
        </row>
        <row r="28">
          <cell r="D28">
            <v>63955165.920000002</v>
          </cell>
        </row>
        <row r="29">
          <cell r="D29">
            <v>3538142.11</v>
          </cell>
        </row>
        <row r="57">
          <cell r="D57">
            <v>679224.95</v>
          </cell>
        </row>
        <row r="66">
          <cell r="D66">
            <v>413894.37</v>
          </cell>
        </row>
        <row r="88">
          <cell r="D88">
            <v>4566053.63</v>
          </cell>
        </row>
        <row r="96">
          <cell r="D96">
            <v>14326045.800000001</v>
          </cell>
        </row>
        <row r="104">
          <cell r="D104">
            <v>494060.54</v>
          </cell>
        </row>
        <row r="111">
          <cell r="D111">
            <v>5202794.05</v>
          </cell>
        </row>
        <row r="127">
          <cell r="D127">
            <v>274297.82</v>
          </cell>
        </row>
        <row r="132">
          <cell r="D132">
            <v>3864789.54</v>
          </cell>
        </row>
        <row r="140">
          <cell r="D140">
            <v>15169308.289999999</v>
          </cell>
        </row>
        <row r="166">
          <cell r="D166">
            <v>5595359.3499999996</v>
          </cell>
        </row>
        <row r="183">
          <cell r="D183">
            <v>3614863.77</v>
          </cell>
        </row>
        <row r="207">
          <cell r="D207">
            <v>1102075.93</v>
          </cell>
        </row>
        <row r="224">
          <cell r="D224">
            <v>714426.38</v>
          </cell>
        </row>
        <row r="241">
          <cell r="D241">
            <v>1396686.83</v>
          </cell>
        </row>
        <row r="266">
          <cell r="D266">
            <v>2124728.59</v>
          </cell>
        </row>
        <row r="279">
          <cell r="D279">
            <v>207838.94</v>
          </cell>
        </row>
        <row r="285">
          <cell r="D285">
            <v>241153.04</v>
          </cell>
        </row>
        <row r="297">
          <cell r="D297">
            <v>396268.06</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1_Land"/>
    </sheetNames>
    <sheetDataSet>
      <sheetData sheetId="0">
        <row r="14">
          <cell r="E14">
            <v>130930633</v>
          </cell>
        </row>
        <row r="19">
          <cell r="E19">
            <v>8289193</v>
          </cell>
        </row>
        <row r="24">
          <cell r="E24">
            <v>3223915</v>
          </cell>
        </row>
        <row r="26">
          <cell r="E26">
            <v>135995911</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2_Land"/>
    </sheetNames>
    <sheetDataSet>
      <sheetData sheetId="0">
        <row r="11">
          <cell r="E11">
            <v>716733825</v>
          </cell>
        </row>
        <row r="12">
          <cell r="E12">
            <v>28933602</v>
          </cell>
        </row>
        <row r="13">
          <cell r="E13">
            <v>18503435</v>
          </cell>
        </row>
        <row r="16">
          <cell r="E16">
            <v>764170862</v>
          </cell>
        </row>
        <row r="17">
          <cell r="E17">
            <v>763546817</v>
          </cell>
        </row>
        <row r="19">
          <cell r="E19">
            <v>36864528</v>
          </cell>
        </row>
        <row r="22">
          <cell r="E22">
            <v>89645865</v>
          </cell>
        </row>
        <row r="24">
          <cell r="E24">
            <v>89645865</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2_Land_2023_JJ"/>
    </sheetNames>
    <sheetDataSet>
      <sheetData sheetId="0">
        <row r="14">
          <cell r="E14">
            <v>729546239</v>
          </cell>
        </row>
        <row r="15">
          <cell r="E15">
            <v>29988173</v>
          </cell>
        </row>
        <row r="16">
          <cell r="E16">
            <v>18037156</v>
          </cell>
        </row>
        <row r="17">
          <cell r="E17">
            <v>777571568</v>
          </cell>
        </row>
        <row r="20">
          <cell r="E20">
            <v>775096104</v>
          </cell>
        </row>
        <row r="22">
          <cell r="E22">
            <v>37059921</v>
          </cell>
        </row>
        <row r="25">
          <cell r="E25">
            <v>88390020</v>
          </cell>
        </row>
        <row r="27">
          <cell r="E27">
            <v>88390020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2_Land_2022_JJ"/>
    </sheetNames>
    <sheetDataSet>
      <sheetData sheetId="0">
        <row r="14">
          <cell r="E14">
            <v>787515526</v>
          </cell>
        </row>
        <row r="15">
          <cell r="E15">
            <v>37399967</v>
          </cell>
        </row>
        <row r="16">
          <cell r="E16">
            <v>18118059</v>
          </cell>
        </row>
        <row r="17">
          <cell r="E17">
            <v>843033552</v>
          </cell>
        </row>
        <row r="20">
          <cell r="E20">
            <v>840593812</v>
          </cell>
        </row>
        <row r="22">
          <cell r="E22">
            <v>36760682</v>
          </cell>
        </row>
        <row r="25">
          <cell r="E25">
            <v>91341760</v>
          </cell>
        </row>
        <row r="27">
          <cell r="E27">
            <v>91341760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5_MVP_WZ_2023_JJ"/>
    </sheetNames>
    <sheetDataSet>
      <sheetData sheetId="0">
        <row r="11">
          <cell r="D11">
            <v>60681868.079999998</v>
          </cell>
          <cell r="G11">
            <v>2331691.65</v>
          </cell>
          <cell r="J11">
            <v>1213566.1299999999</v>
          </cell>
          <cell r="M11">
            <v>18461975.82</v>
          </cell>
          <cell r="P11">
            <v>13557048.92</v>
          </cell>
          <cell r="S11">
            <v>19244827.75</v>
          </cell>
          <cell r="V11">
            <v>2790346</v>
          </cell>
          <cell r="Y11">
            <v>3082411.81</v>
          </cell>
        </row>
        <row r="12">
          <cell r="D12">
            <v>51156805.149999999</v>
          </cell>
        </row>
        <row r="13">
          <cell r="D13">
            <v>4374723.9000000004</v>
          </cell>
        </row>
        <row r="14">
          <cell r="D14">
            <v>603624.93999999994</v>
          </cell>
        </row>
        <row r="15">
          <cell r="D15">
            <v>4545170.13</v>
          </cell>
        </row>
        <row r="16">
          <cell r="D16">
            <v>1543.96</v>
          </cell>
        </row>
        <row r="17">
          <cell r="D17">
            <v>216258.38</v>
          </cell>
        </row>
        <row r="27">
          <cell r="D27">
            <v>60465609.700000003</v>
          </cell>
        </row>
        <row r="28">
          <cell r="D28">
            <v>3423376.69</v>
          </cell>
        </row>
        <row r="57">
          <cell r="D57">
            <v>518245.51</v>
          </cell>
        </row>
        <row r="66">
          <cell r="D66">
            <v>380087.49</v>
          </cell>
        </row>
        <row r="88">
          <cell r="D88">
            <v>4494437.4000000004</v>
          </cell>
        </row>
        <row r="96">
          <cell r="D96">
            <v>14424002.539999999</v>
          </cell>
        </row>
        <row r="104">
          <cell r="D104">
            <v>339814.24</v>
          </cell>
        </row>
        <row r="111">
          <cell r="D111">
            <v>5020746.5999999996</v>
          </cell>
        </row>
        <row r="127">
          <cell r="D127">
            <v>264612.94</v>
          </cell>
        </row>
        <row r="132">
          <cell r="D132">
            <v>3511514.55</v>
          </cell>
        </row>
        <row r="140">
          <cell r="D140">
            <v>13025849.42</v>
          </cell>
        </row>
        <row r="167">
          <cell r="D167">
            <v>5433063.9400000004</v>
          </cell>
        </row>
        <row r="184">
          <cell r="D184">
            <v>3505969.51</v>
          </cell>
        </row>
        <row r="208">
          <cell r="D208">
            <v>1115953.5</v>
          </cell>
        </row>
        <row r="225">
          <cell r="D225">
            <v>816821.02</v>
          </cell>
        </row>
        <row r="242">
          <cell r="D242">
            <v>1358287.46</v>
          </cell>
        </row>
        <row r="267">
          <cell r="D267">
            <v>2089349.41</v>
          </cell>
        </row>
        <row r="280">
          <cell r="D280">
            <v>195379.65</v>
          </cell>
        </row>
        <row r="286">
          <cell r="D286">
            <v>248452.81</v>
          </cell>
        </row>
        <row r="297">
          <cell r="D297">
            <v>272146.7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5_MVP_WZ_2024_JJ"/>
    </sheetNames>
    <sheetDataSet>
      <sheetData sheetId="0">
        <row r="11">
          <cell r="D11">
            <v>58040409.43</v>
          </cell>
          <cell r="G11">
            <v>1644326.15</v>
          </cell>
          <cell r="J11">
            <v>459946.17</v>
          </cell>
          <cell r="M11">
            <v>18651829.530000001</v>
          </cell>
          <cell r="P11">
            <v>13204003.01</v>
          </cell>
          <cell r="S11">
            <v>18863576.73</v>
          </cell>
          <cell r="V11">
            <v>2748768.6</v>
          </cell>
          <cell r="Y11">
            <v>2467959.2400000002</v>
          </cell>
        </row>
        <row r="12">
          <cell r="D12">
            <v>49036734.579999998</v>
          </cell>
          <cell r="J12">
            <v>280865.5</v>
          </cell>
          <cell r="M12">
            <v>15121933.710000001</v>
          </cell>
          <cell r="P12">
            <v>13101669.279999999</v>
          </cell>
          <cell r="S12">
            <v>14471880.960000001</v>
          </cell>
          <cell r="V12">
            <v>2069124.83</v>
          </cell>
        </row>
        <row r="13">
          <cell r="D13">
            <v>3974696.34</v>
          </cell>
          <cell r="J13">
            <v>96131.76</v>
          </cell>
          <cell r="M13">
            <v>1289081.1000000001</v>
          </cell>
          <cell r="P13">
            <v>28793.21</v>
          </cell>
          <cell r="S13">
            <v>2293871.4500000002</v>
          </cell>
          <cell r="V13">
            <v>153600.28</v>
          </cell>
          <cell r="Y13">
            <v>113218.54</v>
          </cell>
        </row>
        <row r="14">
          <cell r="D14">
            <v>587840.38</v>
          </cell>
          <cell r="J14">
            <v>2912.77</v>
          </cell>
          <cell r="M14">
            <v>146469.63</v>
          </cell>
          <cell r="P14">
            <v>60426.5</v>
          </cell>
          <cell r="S14">
            <v>304109.43</v>
          </cell>
          <cell r="V14">
            <v>71825.05</v>
          </cell>
        </row>
        <row r="15">
          <cell r="D15">
            <v>4439513.96</v>
          </cell>
          <cell r="J15">
            <v>80036.14</v>
          </cell>
          <cell r="M15">
            <v>2093247.23</v>
          </cell>
          <cell r="P15">
            <v>13114.02</v>
          </cell>
          <cell r="S15">
            <v>1793394.01</v>
          </cell>
          <cell r="V15">
            <v>454013.01</v>
          </cell>
          <cell r="Y15">
            <v>5709.55</v>
          </cell>
        </row>
        <row r="16">
          <cell r="D16">
            <v>1624.17</v>
          </cell>
          <cell r="M16">
            <v>1097.8599999999999</v>
          </cell>
          <cell r="S16">
            <v>320.88</v>
          </cell>
          <cell r="V16">
            <v>205.43</v>
          </cell>
        </row>
        <row r="17">
          <cell r="D17">
            <v>211287.77</v>
          </cell>
          <cell r="M17">
            <v>4656.17</v>
          </cell>
          <cell r="S17">
            <v>165574.25</v>
          </cell>
          <cell r="Y17">
            <v>13837.36</v>
          </cell>
        </row>
        <row r="27">
          <cell r="D27">
            <v>57829121.659999996</v>
          </cell>
          <cell r="G27">
            <v>1644326.15</v>
          </cell>
          <cell r="M27">
            <v>18647173.359999999</v>
          </cell>
          <cell r="P27">
            <v>13204003.01</v>
          </cell>
          <cell r="S27">
            <v>18698002.48</v>
          </cell>
          <cell r="Y27">
            <v>2454121.88</v>
          </cell>
        </row>
        <row r="28">
          <cell r="D28">
            <v>3355321.87</v>
          </cell>
          <cell r="J28">
            <v>72231.44</v>
          </cell>
          <cell r="M28">
            <v>1600963.63</v>
          </cell>
          <cell r="S28">
            <v>1425905.31</v>
          </cell>
          <cell r="V28">
            <v>250776.65</v>
          </cell>
        </row>
        <row r="57">
          <cell r="D57">
            <v>513431.4</v>
          </cell>
          <cell r="J57">
            <v>1524.1</v>
          </cell>
          <cell r="M57">
            <v>247998.79</v>
          </cell>
          <cell r="S57">
            <v>100400.73</v>
          </cell>
        </row>
        <row r="66">
          <cell r="D66">
            <v>376595.08</v>
          </cell>
          <cell r="J66">
            <v>22711.55</v>
          </cell>
          <cell r="M66">
            <v>131431.60999999999</v>
          </cell>
          <cell r="S66">
            <v>212427.92</v>
          </cell>
        </row>
        <row r="85">
          <cell r="D85">
            <v>4528451.32</v>
          </cell>
          <cell r="J85">
            <v>13461.95</v>
          </cell>
          <cell r="M85">
            <v>4901.71</v>
          </cell>
          <cell r="P85">
            <v>3907428.84</v>
          </cell>
          <cell r="S85">
            <v>589492.09</v>
          </cell>
        </row>
        <row r="93">
          <cell r="D93">
            <v>14264498.74</v>
          </cell>
          <cell r="J93">
            <v>37752.61</v>
          </cell>
          <cell r="M93">
            <v>1812580.13</v>
          </cell>
          <cell r="S93">
            <v>2117596.88</v>
          </cell>
        </row>
        <row r="102">
          <cell r="D102">
            <v>301039.65000000002</v>
          </cell>
          <cell r="J102">
            <v>1754.41</v>
          </cell>
          <cell r="M102">
            <v>114048.83</v>
          </cell>
          <cell r="S102">
            <v>185118.42</v>
          </cell>
        </row>
        <row r="107">
          <cell r="D107">
            <v>4898798.43</v>
          </cell>
          <cell r="M107">
            <v>3421971.88</v>
          </cell>
          <cell r="P107">
            <v>82855.710000000006</v>
          </cell>
          <cell r="S107">
            <v>1330354.53</v>
          </cell>
          <cell r="V107">
            <v>52863.67</v>
          </cell>
        </row>
        <row r="123">
          <cell r="D123">
            <v>255206.3</v>
          </cell>
          <cell r="M123">
            <v>113332.85</v>
          </cell>
          <cell r="S123">
            <v>107911.09</v>
          </cell>
        </row>
        <row r="128">
          <cell r="D128">
            <v>3517593.39</v>
          </cell>
          <cell r="J128">
            <v>39450.660000000003</v>
          </cell>
          <cell r="M128">
            <v>933248.93</v>
          </cell>
          <cell r="P128">
            <v>52210.31</v>
          </cell>
          <cell r="S128">
            <v>2358412.1</v>
          </cell>
          <cell r="V128">
            <v>101783.23</v>
          </cell>
          <cell r="Y128">
            <v>32488.16</v>
          </cell>
        </row>
        <row r="136">
          <cell r="D136">
            <v>11127463.710000001</v>
          </cell>
          <cell r="J136">
            <v>87509.58</v>
          </cell>
          <cell r="M136">
            <v>4771654.18</v>
          </cell>
          <cell r="S136">
            <v>2202417.81</v>
          </cell>
          <cell r="V136">
            <v>32403.05</v>
          </cell>
        </row>
        <row r="163">
          <cell r="D163">
            <v>5632488.7999999998</v>
          </cell>
          <cell r="M163">
            <v>2589251.89</v>
          </cell>
          <cell r="S163">
            <v>2891352.41</v>
          </cell>
          <cell r="Y163">
            <v>9676.0400000000009</v>
          </cell>
        </row>
        <row r="180">
          <cell r="D180">
            <v>3290111.04</v>
          </cell>
          <cell r="J180">
            <v>54784.47</v>
          </cell>
          <cell r="M180">
            <v>1277193.79</v>
          </cell>
          <cell r="S180">
            <v>1832850.1</v>
          </cell>
          <cell r="V180">
            <v>66666.58</v>
          </cell>
          <cell r="Y180">
            <v>24140.36</v>
          </cell>
        </row>
        <row r="204">
          <cell r="D204">
            <v>1107562.18</v>
          </cell>
          <cell r="J204">
            <v>13607.01</v>
          </cell>
          <cell r="M204">
            <v>156900.01</v>
          </cell>
          <cell r="S204">
            <v>617457.79</v>
          </cell>
          <cell r="V204">
            <v>129063.32</v>
          </cell>
        </row>
        <row r="221">
          <cell r="D221">
            <v>872346.93</v>
          </cell>
          <cell r="J221">
            <v>19552.55</v>
          </cell>
          <cell r="M221">
            <v>274738.03000000003</v>
          </cell>
          <cell r="S221">
            <v>542438.24</v>
          </cell>
          <cell r="V221">
            <v>33293.18</v>
          </cell>
          <cell r="Y221">
            <v>2324.9299999999998</v>
          </cell>
        </row>
        <row r="238">
          <cell r="D238">
            <v>1239190.18</v>
          </cell>
          <cell r="J238">
            <v>29352.25</v>
          </cell>
          <cell r="M238">
            <v>369537.06</v>
          </cell>
          <cell r="P238">
            <v>15864.89</v>
          </cell>
          <cell r="S238">
            <v>776990.68</v>
          </cell>
          <cell r="V238">
            <v>34178.46</v>
          </cell>
          <cell r="Y238">
            <v>13266.84</v>
          </cell>
        </row>
        <row r="263">
          <cell r="D263">
            <v>1847775.35</v>
          </cell>
          <cell r="J263">
            <v>21350.99</v>
          </cell>
          <cell r="M263">
            <v>640261.26</v>
          </cell>
          <cell r="P263">
            <v>9555.35</v>
          </cell>
          <cell r="S263">
            <v>1091241.67</v>
          </cell>
          <cell r="V263">
            <v>62759.6</v>
          </cell>
          <cell r="Y263">
            <v>22606.48</v>
          </cell>
        </row>
        <row r="276">
          <cell r="D276">
            <v>182089.84</v>
          </cell>
          <cell r="J276">
            <v>2369.14</v>
          </cell>
          <cell r="M276">
            <v>34589.379999999997</v>
          </cell>
          <cell r="P276">
            <v>58491.76</v>
          </cell>
          <cell r="S276">
            <v>84078.34</v>
          </cell>
        </row>
        <row r="282">
          <cell r="D282">
            <v>232324.08</v>
          </cell>
          <cell r="J282">
            <v>3149.31</v>
          </cell>
          <cell r="M282">
            <v>63021.25</v>
          </cell>
          <cell r="S282">
            <v>137780.84</v>
          </cell>
          <cell r="V282">
            <v>18280.23</v>
          </cell>
        </row>
        <row r="294">
          <cell r="D294">
            <v>258245.46</v>
          </cell>
          <cell r="J294">
            <v>10690.13</v>
          </cell>
          <cell r="M294">
            <v>80181.36</v>
          </cell>
          <cell r="S294">
            <v>78118.5</v>
          </cell>
          <cell r="V294">
            <v>19766.09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WZ-oDS"/>
      <sheetName val="Stru-Kreise-oDS  "/>
    </sheetNames>
    <sheetDataSet>
      <sheetData sheetId="0">
        <row r="21">
          <cell r="D21">
            <v>888</v>
          </cell>
          <cell r="F21">
            <v>177638.81400000001</v>
          </cell>
        </row>
        <row r="45">
          <cell r="D45">
            <v>20102</v>
          </cell>
          <cell r="F45">
            <v>4683365.3959999997</v>
          </cell>
        </row>
        <row r="53">
          <cell r="D53">
            <v>791</v>
          </cell>
          <cell r="F53">
            <v>460529.18900000001</v>
          </cell>
        </row>
        <row r="69">
          <cell r="D69">
            <v>1664</v>
          </cell>
          <cell r="F69">
            <v>316013.98599999998</v>
          </cell>
        </row>
        <row r="97">
          <cell r="D97">
            <v>3588</v>
          </cell>
          <cell r="F97">
            <v>926136.723</v>
          </cell>
        </row>
        <row r="109">
          <cell r="D109">
            <v>3705</v>
          </cell>
          <cell r="F109">
            <v>1257546.487</v>
          </cell>
        </row>
        <row r="117">
          <cell r="D117">
            <v>1824</v>
          </cell>
          <cell r="F117">
            <v>379884.772</v>
          </cell>
        </row>
        <row r="132">
          <cell r="D132">
            <v>4375</v>
          </cell>
          <cell r="F132">
            <v>1313757.8959999999</v>
          </cell>
        </row>
        <row r="138">
          <cell r="D138">
            <v>1745</v>
          </cell>
          <cell r="F138">
            <v>405511.20199999999</v>
          </cell>
        </row>
        <row r="159">
          <cell r="D159">
            <v>16605</v>
          </cell>
          <cell r="F159">
            <v>3383615.463</v>
          </cell>
        </row>
        <row r="183">
          <cell r="D183">
            <v>8913</v>
          </cell>
          <cell r="F183">
            <v>1806498.83</v>
          </cell>
        </row>
        <row r="199">
          <cell r="D199">
            <v>6270</v>
          </cell>
          <cell r="F199">
            <v>1888635.29</v>
          </cell>
        </row>
        <row r="234">
          <cell r="D234">
            <v>25116</v>
          </cell>
          <cell r="F234">
            <v>5159344.2149999999</v>
          </cell>
        </row>
        <row r="249">
          <cell r="D249">
            <v>14513</v>
          </cell>
          <cell r="F249">
            <v>3525068.7549999999</v>
          </cell>
        </row>
        <row r="264">
          <cell r="D264">
            <v>10879</v>
          </cell>
          <cell r="F264">
            <v>3246895.5660000001</v>
          </cell>
        </row>
        <row r="307">
          <cell r="D307">
            <v>18184</v>
          </cell>
          <cell r="F307">
            <v>4207323.1469999999</v>
          </cell>
        </row>
        <row r="316">
          <cell r="D316">
            <v>13026</v>
          </cell>
          <cell r="F316">
            <v>3828406.9870000002</v>
          </cell>
        </row>
        <row r="330">
          <cell r="D330">
            <v>2212</v>
          </cell>
          <cell r="F330">
            <v>402726.201</v>
          </cell>
        </row>
        <row r="340">
          <cell r="D340">
            <v>5982</v>
          </cell>
          <cell r="F340">
            <v>1447009.3060000001</v>
          </cell>
        </row>
        <row r="351">
          <cell r="D351">
            <v>5209</v>
          </cell>
          <cell r="F351">
            <v>1088656.0619999999</v>
          </cell>
        </row>
        <row r="353">
          <cell r="D353">
            <v>165343</v>
          </cell>
          <cell r="F353">
            <v>39985225.967</v>
          </cell>
        </row>
        <row r="355">
          <cell r="D355">
            <v>166231</v>
          </cell>
          <cell r="F355">
            <v>40162864.781000003</v>
          </cell>
        </row>
      </sheetData>
      <sheetData sheetId="1">
        <row r="10">
          <cell r="D10">
            <v>4817</v>
          </cell>
          <cell r="F10">
            <v>1389001.077</v>
          </cell>
        </row>
        <row r="32">
          <cell r="D32">
            <v>3776</v>
          </cell>
          <cell r="F32">
            <v>806685.43900000001</v>
          </cell>
        </row>
        <row r="49">
          <cell r="D49">
            <v>10037</v>
          </cell>
          <cell r="F49">
            <v>3213663.5780000002</v>
          </cell>
        </row>
        <row r="79">
          <cell r="D79">
            <v>1933</v>
          </cell>
          <cell r="F79">
            <v>389508.09600000002</v>
          </cell>
        </row>
        <row r="91">
          <cell r="D91">
            <v>1738</v>
          </cell>
          <cell r="F91">
            <v>371257.78899999999</v>
          </cell>
        </row>
        <row r="107">
          <cell r="D107">
            <v>9293</v>
          </cell>
          <cell r="F107">
            <v>2131609.3050000002</v>
          </cell>
        </row>
        <row r="143">
          <cell r="D143">
            <v>6077</v>
          </cell>
          <cell r="F143">
            <v>1360571.1629999999</v>
          </cell>
        </row>
        <row r="165">
          <cell r="D165">
            <v>18732</v>
          </cell>
          <cell r="F165">
            <v>4548538.4079999998</v>
          </cell>
        </row>
        <row r="202">
          <cell r="D202">
            <v>5350</v>
          </cell>
          <cell r="F202">
            <v>1101999.0519999999</v>
          </cell>
        </row>
        <row r="226">
          <cell r="D226">
            <v>4306</v>
          </cell>
          <cell r="F226">
            <v>1279943.692</v>
          </cell>
        </row>
        <row r="243">
          <cell r="D243">
            <v>10821</v>
          </cell>
          <cell r="F243">
            <v>2138446.5180000002</v>
          </cell>
        </row>
        <row r="279">
          <cell r="D279">
            <v>13436</v>
          </cell>
          <cell r="F279">
            <v>3476842.827</v>
          </cell>
        </row>
        <row r="301">
          <cell r="D301">
            <v>6398</v>
          </cell>
          <cell r="F301">
            <v>1402460.655</v>
          </cell>
        </row>
        <row r="318">
          <cell r="D318">
            <v>5309</v>
          </cell>
          <cell r="F318">
            <v>1140608.2379999999</v>
          </cell>
        </row>
        <row r="353">
          <cell r="D353">
            <v>13326</v>
          </cell>
          <cell r="F353">
            <v>4403307.9550000001</v>
          </cell>
        </row>
        <row r="376">
          <cell r="D376">
            <v>5021</v>
          </cell>
          <cell r="F376">
            <v>1097979.757</v>
          </cell>
        </row>
        <row r="396">
          <cell r="D396">
            <v>7104</v>
          </cell>
          <cell r="F396">
            <v>1331634.939</v>
          </cell>
        </row>
        <row r="426">
          <cell r="D426">
            <v>8860</v>
          </cell>
          <cell r="F426">
            <v>2329234.5819999999</v>
          </cell>
        </row>
        <row r="450">
          <cell r="D450">
            <v>6848</v>
          </cell>
          <cell r="F450">
            <v>1402550.5120000001</v>
          </cell>
        </row>
        <row r="469">
          <cell r="D469">
            <v>9096</v>
          </cell>
          <cell r="F469">
            <v>2089534.925</v>
          </cell>
        </row>
        <row r="507">
          <cell r="D507">
            <v>7009</v>
          </cell>
          <cell r="F507">
            <v>1425609.392</v>
          </cell>
        </row>
        <row r="531">
          <cell r="D531">
            <v>6944</v>
          </cell>
          <cell r="F531">
            <v>1331876.882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el VI "/>
    </sheetNames>
    <sheetDataSet>
      <sheetData sheetId="0">
        <row r="9">
          <cell r="F9">
            <v>79599</v>
          </cell>
          <cell r="H9">
            <v>19058795</v>
          </cell>
        </row>
        <row r="10">
          <cell r="F10">
            <v>51092</v>
          </cell>
          <cell r="H10">
            <v>12589226</v>
          </cell>
        </row>
        <row r="11">
          <cell r="F11">
            <v>8558</v>
          </cell>
          <cell r="H11">
            <v>2228060</v>
          </cell>
        </row>
        <row r="12">
          <cell r="F12">
            <v>26982</v>
          </cell>
          <cell r="H12">
            <v>6286783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ML060_05_MVP_Regio_2024_JJ"/>
    </sheetNames>
    <sheetDataSet>
      <sheetData sheetId="0">
        <row r="11">
          <cell r="D11">
            <v>58040409.43</v>
          </cell>
          <cell r="G11">
            <v>1644326.15</v>
          </cell>
          <cell r="J11">
            <v>459946.17</v>
          </cell>
          <cell r="M11">
            <v>18651829.530000001</v>
          </cell>
          <cell r="P11">
            <v>13204003.01</v>
          </cell>
          <cell r="S11">
            <v>18863576.73</v>
          </cell>
          <cell r="V11">
            <v>2748768.6</v>
          </cell>
          <cell r="Y11">
            <v>2467959.2400000002</v>
          </cell>
        </row>
        <row r="12">
          <cell r="D12">
            <v>1253759.3700000001</v>
          </cell>
          <cell r="J12">
            <v>11762.78</v>
          </cell>
          <cell r="M12">
            <v>88334.64</v>
          </cell>
          <cell r="S12">
            <v>509106.36</v>
          </cell>
          <cell r="V12">
            <v>459971.04</v>
          </cell>
        </row>
        <row r="13">
          <cell r="D13">
            <v>399620.48</v>
          </cell>
          <cell r="J13">
            <v>21580.58</v>
          </cell>
          <cell r="M13">
            <v>102484.3</v>
          </cell>
          <cell r="S13">
            <v>257399.53</v>
          </cell>
          <cell r="Y13">
            <v>735.43</v>
          </cell>
        </row>
        <row r="14">
          <cell r="D14">
            <v>1041399.83</v>
          </cell>
          <cell r="M14">
            <v>338033.91</v>
          </cell>
          <cell r="S14">
            <v>557772.79</v>
          </cell>
          <cell r="V14">
            <v>135295.70000000001</v>
          </cell>
        </row>
        <row r="15">
          <cell r="D15">
            <v>149971.4</v>
          </cell>
          <cell r="J15">
            <v>8154.16</v>
          </cell>
          <cell r="M15">
            <v>61786.61</v>
          </cell>
          <cell r="S15">
            <v>76968.600000000006</v>
          </cell>
        </row>
        <row r="16">
          <cell r="D16">
            <v>204486.75</v>
          </cell>
          <cell r="M16">
            <v>106482.05</v>
          </cell>
          <cell r="S16">
            <v>73207.03</v>
          </cell>
          <cell r="V16">
            <v>5384.14</v>
          </cell>
        </row>
        <row r="17">
          <cell r="D17">
            <v>5133159.54</v>
          </cell>
          <cell r="J17">
            <v>10289.52</v>
          </cell>
          <cell r="M17">
            <v>549542.51</v>
          </cell>
          <cell r="S17">
            <v>1247172.21</v>
          </cell>
          <cell r="V17">
            <v>2869.12</v>
          </cell>
        </row>
        <row r="18">
          <cell r="D18">
            <v>1934872</v>
          </cell>
          <cell r="J18">
            <v>14487.74</v>
          </cell>
          <cell r="M18">
            <v>1264504.6200000001</v>
          </cell>
          <cell r="S18">
            <v>637246.69999999995</v>
          </cell>
          <cell r="V18">
            <v>14739.92</v>
          </cell>
        </row>
        <row r="19">
          <cell r="D19">
            <v>6019659.0499999998</v>
          </cell>
          <cell r="J19">
            <v>61917.56</v>
          </cell>
          <cell r="M19">
            <v>3182052.76</v>
          </cell>
          <cell r="P19">
            <v>575374.48</v>
          </cell>
          <cell r="S19">
            <v>2103567.2599999998</v>
          </cell>
          <cell r="V19">
            <v>28521.06</v>
          </cell>
        </row>
        <row r="20">
          <cell r="D20">
            <v>1948868.67</v>
          </cell>
          <cell r="J20">
            <v>35938.31</v>
          </cell>
          <cell r="M20">
            <v>1206499.07</v>
          </cell>
          <cell r="S20">
            <v>627544.73</v>
          </cell>
          <cell r="V20">
            <v>19448.580000000002</v>
          </cell>
        </row>
        <row r="21">
          <cell r="D21">
            <v>407051.02</v>
          </cell>
          <cell r="J21">
            <v>5321.32</v>
          </cell>
          <cell r="M21">
            <v>116798.51</v>
          </cell>
          <cell r="S21">
            <v>270524.95</v>
          </cell>
          <cell r="V21">
            <v>7760.32</v>
          </cell>
        </row>
        <row r="22">
          <cell r="D22">
            <v>1966535.04</v>
          </cell>
          <cell r="J22">
            <v>30898.67</v>
          </cell>
          <cell r="M22">
            <v>913069.44</v>
          </cell>
          <cell r="S22">
            <v>958703.69</v>
          </cell>
          <cell r="V22">
            <v>9069.2900000000009</v>
          </cell>
          <cell r="Y22">
            <v>11271.21</v>
          </cell>
        </row>
        <row r="23">
          <cell r="D23">
            <v>2621798.19</v>
          </cell>
          <cell r="J23">
            <v>24843.23</v>
          </cell>
          <cell r="M23">
            <v>1270190.79</v>
          </cell>
          <cell r="P23">
            <v>93776.53</v>
          </cell>
          <cell r="S23">
            <v>1131393.8700000001</v>
          </cell>
          <cell r="V23">
            <v>65702.36</v>
          </cell>
        </row>
        <row r="24">
          <cell r="D24">
            <v>975960.95</v>
          </cell>
          <cell r="J24">
            <v>17198.47</v>
          </cell>
          <cell r="M24">
            <v>241942.46</v>
          </cell>
          <cell r="S24">
            <v>631034.04</v>
          </cell>
          <cell r="V24">
            <v>57807.58</v>
          </cell>
          <cell r="Y24">
            <v>2485.1999999999998</v>
          </cell>
        </row>
        <row r="25">
          <cell r="D25">
            <v>2158074.7799999998</v>
          </cell>
          <cell r="J25">
            <v>18372.43</v>
          </cell>
          <cell r="M25">
            <v>1358718.18</v>
          </cell>
          <cell r="P25">
            <v>32045</v>
          </cell>
          <cell r="S25">
            <v>744866.55</v>
          </cell>
        </row>
        <row r="26">
          <cell r="D26">
            <v>2971816.43</v>
          </cell>
          <cell r="J26">
            <v>16486.52</v>
          </cell>
          <cell r="M26">
            <v>1344529.64</v>
          </cell>
          <cell r="S26">
            <v>1261355.8999999999</v>
          </cell>
          <cell r="V26">
            <v>21846.84</v>
          </cell>
          <cell r="Y26">
            <v>104492.65</v>
          </cell>
        </row>
        <row r="27">
          <cell r="D27">
            <v>1092404.4099999999</v>
          </cell>
          <cell r="J27">
            <v>17680.27</v>
          </cell>
          <cell r="M27">
            <v>449021.65</v>
          </cell>
          <cell r="S27">
            <v>601779.25</v>
          </cell>
          <cell r="Y27">
            <v>9823.1</v>
          </cell>
        </row>
        <row r="28">
          <cell r="D28">
            <v>2860737.02</v>
          </cell>
          <cell r="J28">
            <v>5689.82</v>
          </cell>
          <cell r="M28">
            <v>1729802.87</v>
          </cell>
          <cell r="S28">
            <v>1101717.31</v>
          </cell>
          <cell r="V28">
            <v>11134.46</v>
          </cell>
        </row>
        <row r="29">
          <cell r="D29">
            <v>6192736.2999999998</v>
          </cell>
          <cell r="J29">
            <v>36758.29</v>
          </cell>
          <cell r="M29">
            <v>1546803.6</v>
          </cell>
          <cell r="S29">
            <v>2672827.61</v>
          </cell>
          <cell r="Y29">
            <v>3968.48</v>
          </cell>
        </row>
        <row r="30">
          <cell r="D30">
            <v>1357493.53</v>
          </cell>
          <cell r="J30">
            <v>35004.089999999997</v>
          </cell>
          <cell r="M30">
            <v>655803.79</v>
          </cell>
          <cell r="S30">
            <v>519092.68</v>
          </cell>
          <cell r="V30">
            <v>31515.82</v>
          </cell>
        </row>
        <row r="31">
          <cell r="D31">
            <v>14442936.4</v>
          </cell>
          <cell r="J31">
            <v>35017.360000000001</v>
          </cell>
          <cell r="M31">
            <v>1159570.04</v>
          </cell>
          <cell r="S31">
            <v>1847392.41</v>
          </cell>
          <cell r="Y31">
            <v>31582.57</v>
          </cell>
        </row>
        <row r="32">
          <cell r="D32">
            <v>2022468.12</v>
          </cell>
          <cell r="J32">
            <v>30957.84</v>
          </cell>
          <cell r="M32">
            <v>638976.59</v>
          </cell>
          <cell r="S32">
            <v>543317.99</v>
          </cell>
          <cell r="V32">
            <v>66484.850000000006</v>
          </cell>
          <cell r="Y32">
            <v>4231.54</v>
          </cell>
        </row>
        <row r="33">
          <cell r="D33">
            <v>884600.15</v>
          </cell>
          <cell r="J33">
            <v>17901.740000000002</v>
          </cell>
          <cell r="M33">
            <v>326881.5</v>
          </cell>
          <cell r="S33">
            <v>489585.27</v>
          </cell>
          <cell r="Y33">
            <v>2969.03</v>
          </cell>
        </row>
      </sheetData>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
  <sheetViews>
    <sheetView workbookViewId="0"/>
  </sheetViews>
  <sheetFormatPr baseColWidth="10" defaultRowHeight="12.75" x14ac:dyDescent="0.2"/>
  <sheetData/>
  <phoneticPr fontId="3"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M86"/>
  <sheetViews>
    <sheetView topLeftCell="A10" workbookViewId="0">
      <selection activeCell="E35" sqref="E35"/>
    </sheetView>
  </sheetViews>
  <sheetFormatPr baseColWidth="10" defaultColWidth="11.42578125" defaultRowHeight="12.75" x14ac:dyDescent="0.2"/>
  <cols>
    <col min="1" max="1" width="7.7109375" style="14" customWidth="1"/>
    <col min="2" max="2" width="36" style="12" customWidth="1"/>
    <col min="3" max="3" width="16.7109375" style="12" customWidth="1"/>
    <col min="4" max="4" width="17.7109375" style="12" customWidth="1"/>
    <col min="5" max="5" width="18" style="12" customWidth="1"/>
    <col min="6" max="10" width="17.28515625" style="12" customWidth="1"/>
    <col min="11" max="11" width="7.7109375" style="14" customWidth="1"/>
    <col min="12" max="12" width="11.42578125" style="12"/>
    <col min="13" max="13" width="12.28515625" style="12" customWidth="1"/>
    <col min="14" max="16384" width="11.42578125" style="12"/>
  </cols>
  <sheetData>
    <row r="1" spans="1:11" ht="12.75" customHeight="1" x14ac:dyDescent="0.2">
      <c r="A1" s="273" t="s">
        <v>176</v>
      </c>
      <c r="B1" s="273"/>
      <c r="C1" s="273"/>
      <c r="D1" s="273"/>
      <c r="E1" s="273"/>
      <c r="F1" s="194" t="s">
        <v>164</v>
      </c>
      <c r="G1" s="54"/>
      <c r="H1" s="33"/>
      <c r="I1" s="33"/>
      <c r="J1" s="33"/>
    </row>
    <row r="2" spans="1:11" ht="12.75" customHeight="1" x14ac:dyDescent="0.2">
      <c r="B2" s="31"/>
      <c r="C2" s="33"/>
      <c r="D2" s="33"/>
      <c r="E2" s="33"/>
      <c r="F2" s="33"/>
      <c r="G2" s="33"/>
      <c r="H2" s="33"/>
      <c r="I2" s="33"/>
      <c r="J2" s="33"/>
    </row>
    <row r="3" spans="1:11" ht="9.75" customHeight="1" x14ac:dyDescent="0.2"/>
    <row r="4" spans="1:11" s="14" customFormat="1" ht="12" customHeight="1" x14ac:dyDescent="0.2">
      <c r="A4" s="279" t="s">
        <v>165</v>
      </c>
      <c r="B4" s="279"/>
      <c r="C4" s="279"/>
      <c r="D4" s="279"/>
      <c r="E4" s="279"/>
      <c r="F4" s="46" t="s">
        <v>230</v>
      </c>
      <c r="G4" s="46"/>
      <c r="H4" s="13"/>
      <c r="I4" s="13"/>
      <c r="J4" s="13"/>
    </row>
    <row r="5" spans="1:11" s="14" customFormat="1" ht="12.75" customHeight="1" x14ac:dyDescent="0.2">
      <c r="A5" s="279" t="s">
        <v>84</v>
      </c>
      <c r="B5" s="279"/>
      <c r="C5" s="279"/>
      <c r="D5" s="279"/>
      <c r="E5" s="279"/>
      <c r="F5" s="46" t="s">
        <v>85</v>
      </c>
      <c r="G5" s="46"/>
      <c r="H5" s="13"/>
      <c r="I5" s="13"/>
      <c r="J5" s="13"/>
    </row>
    <row r="6" spans="1:11" ht="11.25" customHeight="1" x14ac:dyDescent="0.25">
      <c r="E6" s="35"/>
      <c r="F6" s="35"/>
      <c r="G6" s="35"/>
      <c r="H6" s="35"/>
      <c r="I6" s="35"/>
      <c r="J6" s="35"/>
    </row>
    <row r="7" spans="1:11" ht="12.75" customHeight="1" x14ac:dyDescent="0.2"/>
    <row r="8" spans="1:11" ht="15.75" customHeight="1" x14ac:dyDescent="0.2">
      <c r="A8" s="284"/>
      <c r="B8" s="277"/>
      <c r="C8" s="277" t="s">
        <v>6</v>
      </c>
      <c r="D8" s="37"/>
      <c r="E8" s="38"/>
      <c r="F8" s="167" t="s">
        <v>76</v>
      </c>
      <c r="G8" s="79"/>
      <c r="H8" s="79"/>
      <c r="I8" s="79"/>
      <c r="J8" s="80"/>
      <c r="K8" s="274"/>
    </row>
    <row r="9" spans="1:11" ht="14.25" customHeight="1" x14ac:dyDescent="0.2">
      <c r="A9" s="285"/>
      <c r="B9" s="288"/>
      <c r="C9" s="288"/>
      <c r="D9" s="270" t="s">
        <v>170</v>
      </c>
      <c r="E9" s="282" t="s">
        <v>11</v>
      </c>
      <c r="F9" s="280" t="s">
        <v>12</v>
      </c>
      <c r="G9" s="277" t="s">
        <v>36</v>
      </c>
      <c r="H9" s="277" t="s">
        <v>13</v>
      </c>
      <c r="I9" s="270" t="s">
        <v>173</v>
      </c>
      <c r="J9" s="277" t="s">
        <v>80</v>
      </c>
      <c r="K9" s="275"/>
    </row>
    <row r="10" spans="1:11" ht="15" customHeight="1" x14ac:dyDescent="0.2">
      <c r="A10" s="285"/>
      <c r="B10" s="288"/>
      <c r="C10" s="278"/>
      <c r="D10" s="278"/>
      <c r="E10" s="283"/>
      <c r="F10" s="281"/>
      <c r="G10" s="278"/>
      <c r="H10" s="278"/>
      <c r="I10" s="278"/>
      <c r="J10" s="278"/>
      <c r="K10" s="275"/>
    </row>
    <row r="11" spans="1:11" ht="15.75" customHeight="1" x14ac:dyDescent="0.2">
      <c r="A11" s="286"/>
      <c r="B11" s="278"/>
      <c r="C11" s="305"/>
      <c r="D11" s="306"/>
      <c r="E11" s="306"/>
      <c r="F11" s="81" t="s">
        <v>195</v>
      </c>
      <c r="G11" s="81"/>
      <c r="H11" s="81"/>
      <c r="I11" s="81"/>
      <c r="J11" s="82"/>
      <c r="K11" s="276"/>
    </row>
    <row r="12" spans="1:11" ht="15.75" customHeight="1" x14ac:dyDescent="0.2">
      <c r="A12" s="239"/>
      <c r="B12" s="240"/>
      <c r="C12" s="17"/>
      <c r="D12" s="17"/>
      <c r="E12" s="17"/>
      <c r="F12" s="244"/>
      <c r="G12" s="244"/>
      <c r="H12" s="244"/>
      <c r="I12" s="244"/>
      <c r="J12" s="244"/>
      <c r="K12" s="241"/>
    </row>
    <row r="13" spans="1:11" ht="15.75" customHeight="1" x14ac:dyDescent="0.2">
      <c r="A13" s="239">
        <v>1</v>
      </c>
      <c r="B13" s="42">
        <v>2021</v>
      </c>
      <c r="C13" s="178">
        <v>61244539</v>
      </c>
      <c r="D13" s="178">
        <v>2803473</v>
      </c>
      <c r="E13" s="178">
        <v>592276</v>
      </c>
      <c r="F13" s="178">
        <v>22267712</v>
      </c>
      <c r="G13" s="181">
        <v>8250503</v>
      </c>
      <c r="H13" s="178">
        <v>20407522</v>
      </c>
      <c r="I13" s="178">
        <v>3282207</v>
      </c>
      <c r="J13" s="179">
        <v>3640847</v>
      </c>
      <c r="K13" s="55">
        <v>1</v>
      </c>
    </row>
    <row r="14" spans="1:11" ht="15.75" customHeight="1" x14ac:dyDescent="0.2">
      <c r="A14" s="239">
        <v>2</v>
      </c>
      <c r="B14" s="42">
        <v>2022</v>
      </c>
      <c r="C14" s="178">
        <v>64188651</v>
      </c>
      <c r="D14" s="178">
        <v>2767770</v>
      </c>
      <c r="E14" s="178">
        <v>1021364</v>
      </c>
      <c r="F14" s="178">
        <v>20425276</v>
      </c>
      <c r="G14" s="181">
        <v>13154067</v>
      </c>
      <c r="H14" s="178">
        <v>20079948</v>
      </c>
      <c r="I14" s="178">
        <v>3026138</v>
      </c>
      <c r="J14" s="179">
        <v>3714087</v>
      </c>
      <c r="K14" s="55">
        <v>2</v>
      </c>
    </row>
    <row r="15" spans="1:11" ht="15.75" customHeight="1" x14ac:dyDescent="0.2">
      <c r="A15" s="239">
        <v>3</v>
      </c>
      <c r="B15" s="42">
        <v>2023</v>
      </c>
      <c r="C15" s="178">
        <v>60681868</v>
      </c>
      <c r="D15" s="178">
        <v>2331692</v>
      </c>
      <c r="E15" s="178">
        <v>1213566</v>
      </c>
      <c r="F15" s="178">
        <v>18461976</v>
      </c>
      <c r="G15" s="181">
        <v>13557049</v>
      </c>
      <c r="H15" s="178">
        <v>19244828</v>
      </c>
      <c r="I15" s="178">
        <v>2790346</v>
      </c>
      <c r="J15" s="179">
        <v>3082412</v>
      </c>
      <c r="K15" s="55">
        <v>3</v>
      </c>
    </row>
    <row r="16" spans="1:11" ht="14.45" customHeight="1" x14ac:dyDescent="0.2">
      <c r="A16" s="72">
        <v>4</v>
      </c>
      <c r="B16" s="245">
        <v>2024</v>
      </c>
      <c r="C16" s="77">
        <f>[9]XML060_05_MVP_Regio_2024_JJ!$D$11</f>
        <v>58040409.43</v>
      </c>
      <c r="D16" s="77">
        <f>[9]XML060_05_MVP_Regio_2024_JJ!$G$11</f>
        <v>1644326.15</v>
      </c>
      <c r="E16" s="77">
        <f>[9]XML060_05_MVP_Regio_2024_JJ!$J$11</f>
        <v>459946.17</v>
      </c>
      <c r="F16" s="77">
        <f>[9]XML060_05_MVP_Regio_2024_JJ!$M$11</f>
        <v>18651829.530000001</v>
      </c>
      <c r="G16" s="206">
        <f>[9]XML060_05_MVP_Regio_2024_JJ!$P$11</f>
        <v>13204003.01</v>
      </c>
      <c r="H16" s="77">
        <f>[9]XML060_05_MVP_Regio_2024_JJ!$S$11</f>
        <v>18863576.73</v>
      </c>
      <c r="I16" s="77">
        <f>[9]XML060_05_MVP_Regio_2024_JJ!$V$11</f>
        <v>2748768.6</v>
      </c>
      <c r="J16" s="77">
        <f>[9]XML060_05_MVP_Regio_2024_JJ!$Y$11</f>
        <v>2467959.2400000002</v>
      </c>
      <c r="K16" s="158">
        <v>4</v>
      </c>
    </row>
    <row r="17" spans="1:11" ht="14.45" customHeight="1" x14ac:dyDescent="0.2">
      <c r="A17" s="72"/>
      <c r="B17" s="52"/>
      <c r="C17" s="77"/>
      <c r="D17" s="77"/>
      <c r="E17" s="77"/>
      <c r="F17" s="77"/>
      <c r="G17" s="206"/>
      <c r="H17" s="77"/>
      <c r="I17" s="77"/>
      <c r="J17" s="77"/>
      <c r="K17" s="158"/>
    </row>
    <row r="18" spans="1:11" ht="12.75" customHeight="1" x14ac:dyDescent="0.2">
      <c r="A18" s="27">
        <v>5</v>
      </c>
      <c r="B18" s="51" t="s">
        <v>45</v>
      </c>
      <c r="C18" s="178">
        <f>[9]XML060_05_MVP_Regio_2024_JJ!$D$12</f>
        <v>1253759.3700000001</v>
      </c>
      <c r="D18" s="178" t="s">
        <v>73</v>
      </c>
      <c r="E18" s="178">
        <f>[9]XML060_05_MVP_Regio_2024_JJ!$J$12</f>
        <v>11762.78</v>
      </c>
      <c r="F18" s="178">
        <f>[9]XML060_05_MVP_Regio_2024_JJ!$M$12</f>
        <v>88334.64</v>
      </c>
      <c r="G18" s="178" t="s">
        <v>18</v>
      </c>
      <c r="H18" s="178">
        <f>[9]XML060_05_MVP_Regio_2024_JJ!$S$12</f>
        <v>509106.36</v>
      </c>
      <c r="I18" s="178">
        <f>[9]XML060_05_MVP_Regio_2024_JJ!$V$12</f>
        <v>459971.04</v>
      </c>
      <c r="J18" s="181" t="s">
        <v>18</v>
      </c>
      <c r="K18" s="55">
        <v>5</v>
      </c>
    </row>
    <row r="19" spans="1:11" ht="12.75" customHeight="1" x14ac:dyDescent="0.2">
      <c r="A19" s="27">
        <v>6</v>
      </c>
      <c r="B19" s="51" t="s">
        <v>46</v>
      </c>
      <c r="C19" s="178">
        <f>[9]XML060_05_MVP_Regio_2024_JJ!$D$13</f>
        <v>399620.48</v>
      </c>
      <c r="D19" s="178" t="s">
        <v>18</v>
      </c>
      <c r="E19" s="178">
        <f>[9]XML060_05_MVP_Regio_2024_JJ!$J$13</f>
        <v>21580.58</v>
      </c>
      <c r="F19" s="178">
        <f>[9]XML060_05_MVP_Regio_2024_JJ!$M$13</f>
        <v>102484.3</v>
      </c>
      <c r="G19" s="178" t="s">
        <v>18</v>
      </c>
      <c r="H19" s="178">
        <f>[9]XML060_05_MVP_Regio_2024_JJ!$S$13</f>
        <v>257399.53</v>
      </c>
      <c r="I19" s="181" t="s">
        <v>18</v>
      </c>
      <c r="J19" s="181">
        <f>[9]XML060_05_MVP_Regio_2024_JJ!$Y$13</f>
        <v>735.43</v>
      </c>
      <c r="K19" s="55">
        <v>6</v>
      </c>
    </row>
    <row r="20" spans="1:11" ht="14.45" customHeight="1" x14ac:dyDescent="0.2">
      <c r="A20" s="27">
        <v>7</v>
      </c>
      <c r="B20" s="51" t="s">
        <v>47</v>
      </c>
      <c r="C20" s="178">
        <f>[9]XML060_05_MVP_Regio_2024_JJ!$D$14</f>
        <v>1041399.83</v>
      </c>
      <c r="D20" s="178" t="s">
        <v>73</v>
      </c>
      <c r="E20" s="178" t="s">
        <v>18</v>
      </c>
      <c r="F20" s="178">
        <f>[9]XML060_05_MVP_Regio_2024_JJ!$M$14</f>
        <v>338033.91</v>
      </c>
      <c r="G20" s="181" t="s">
        <v>18</v>
      </c>
      <c r="H20" s="178">
        <f>[9]XML060_05_MVP_Regio_2024_JJ!$S$14</f>
        <v>557772.79</v>
      </c>
      <c r="I20" s="178">
        <f>[9]XML060_05_MVP_Regio_2024_JJ!$V$14</f>
        <v>135295.70000000001</v>
      </c>
      <c r="J20" s="178" t="s">
        <v>18</v>
      </c>
      <c r="K20" s="55">
        <v>7</v>
      </c>
    </row>
    <row r="21" spans="1:11" ht="14.45" customHeight="1" x14ac:dyDescent="0.2">
      <c r="A21" s="27">
        <v>8</v>
      </c>
      <c r="B21" s="51" t="s">
        <v>48</v>
      </c>
      <c r="C21" s="178">
        <f>[9]XML060_05_MVP_Regio_2024_JJ!$D$15</f>
        <v>149971.4</v>
      </c>
      <c r="D21" s="178" t="s">
        <v>73</v>
      </c>
      <c r="E21" s="181">
        <f>[9]XML060_05_MVP_Regio_2024_JJ!$J$15</f>
        <v>8154.16</v>
      </c>
      <c r="F21" s="178">
        <f>[9]XML060_05_MVP_Regio_2024_JJ!$M$15</f>
        <v>61786.61</v>
      </c>
      <c r="G21" s="178" t="s">
        <v>18</v>
      </c>
      <c r="H21" s="178">
        <f>[9]XML060_05_MVP_Regio_2024_JJ!$S$15</f>
        <v>76968.600000000006</v>
      </c>
      <c r="I21" s="178" t="s">
        <v>18</v>
      </c>
      <c r="J21" s="178" t="s">
        <v>18</v>
      </c>
      <c r="K21" s="55">
        <v>8</v>
      </c>
    </row>
    <row r="22" spans="1:11" ht="14.45" customHeight="1" x14ac:dyDescent="0.2">
      <c r="A22" s="27">
        <v>9</v>
      </c>
      <c r="B22" s="51" t="s">
        <v>49</v>
      </c>
      <c r="C22" s="178">
        <f>[9]XML060_05_MVP_Regio_2024_JJ!$D$16</f>
        <v>204486.75</v>
      </c>
      <c r="D22" s="178" t="s">
        <v>18</v>
      </c>
      <c r="E22" s="181" t="s">
        <v>18</v>
      </c>
      <c r="F22" s="178">
        <f>[9]XML060_05_MVP_Regio_2024_JJ!$M$16</f>
        <v>106482.05</v>
      </c>
      <c r="G22" s="178" t="s">
        <v>73</v>
      </c>
      <c r="H22" s="178">
        <f>[9]XML060_05_MVP_Regio_2024_JJ!$S$16</f>
        <v>73207.03</v>
      </c>
      <c r="I22" s="181">
        <f>[9]XML060_05_MVP_Regio_2024_JJ!$V$16</f>
        <v>5384.14</v>
      </c>
      <c r="J22" s="178" t="s">
        <v>18</v>
      </c>
      <c r="K22" s="55">
        <v>9</v>
      </c>
    </row>
    <row r="23" spans="1:11" ht="14.45" customHeight="1" x14ac:dyDescent="0.2">
      <c r="A23" s="27"/>
      <c r="B23" s="51"/>
      <c r="C23" s="178"/>
      <c r="D23" s="114"/>
      <c r="E23" s="114"/>
      <c r="F23" s="178"/>
      <c r="G23" s="178"/>
      <c r="H23" s="178"/>
      <c r="I23" s="114"/>
      <c r="J23" s="114"/>
      <c r="K23" s="55"/>
    </row>
    <row r="24" spans="1:11" ht="14.45" customHeight="1" x14ac:dyDescent="0.2">
      <c r="A24" s="27">
        <v>10</v>
      </c>
      <c r="B24" s="51" t="s">
        <v>50</v>
      </c>
      <c r="C24" s="178">
        <f>[9]XML060_05_MVP_Regio_2024_JJ!$D$17</f>
        <v>5133159.54</v>
      </c>
      <c r="D24" s="178" t="s">
        <v>18</v>
      </c>
      <c r="E24" s="181">
        <f>[9]XML060_05_MVP_Regio_2024_JJ!$J$17</f>
        <v>10289.52</v>
      </c>
      <c r="F24" s="181">
        <f>[9]XML060_05_MVP_Regio_2024_JJ!$M$17</f>
        <v>549542.51</v>
      </c>
      <c r="G24" s="181" t="s">
        <v>18</v>
      </c>
      <c r="H24" s="178">
        <f>[9]XML060_05_MVP_Regio_2024_JJ!$S$17</f>
        <v>1247172.21</v>
      </c>
      <c r="I24" s="181">
        <f>[9]XML060_05_MVP_Regio_2024_JJ!$V$17</f>
        <v>2869.12</v>
      </c>
      <c r="J24" s="181" t="s">
        <v>18</v>
      </c>
      <c r="K24" s="55">
        <v>10</v>
      </c>
    </row>
    <row r="25" spans="1:11" ht="14.45" customHeight="1" x14ac:dyDescent="0.2">
      <c r="A25" s="27">
        <v>11</v>
      </c>
      <c r="B25" s="51" t="s">
        <v>51</v>
      </c>
      <c r="C25" s="178">
        <f>[9]XML060_05_MVP_Regio_2024_JJ!$D$18</f>
        <v>1934872</v>
      </c>
      <c r="D25" s="178" t="s">
        <v>73</v>
      </c>
      <c r="E25" s="178">
        <f>[9]XML060_05_MVP_Regio_2024_JJ!$J$18</f>
        <v>14487.74</v>
      </c>
      <c r="F25" s="178">
        <f>[9]XML060_05_MVP_Regio_2024_JJ!$M$18</f>
        <v>1264504.6200000001</v>
      </c>
      <c r="G25" s="181" t="s">
        <v>18</v>
      </c>
      <c r="H25" s="178">
        <f>[9]XML060_05_MVP_Regio_2024_JJ!$S$18</f>
        <v>637246.69999999995</v>
      </c>
      <c r="I25" s="178">
        <f>[9]XML060_05_MVP_Regio_2024_JJ!$V$18</f>
        <v>14739.92</v>
      </c>
      <c r="J25" s="181" t="s">
        <v>18</v>
      </c>
      <c r="K25" s="55">
        <v>11</v>
      </c>
    </row>
    <row r="26" spans="1:11" ht="14.45" customHeight="1" x14ac:dyDescent="0.2">
      <c r="A26" s="27">
        <v>12</v>
      </c>
      <c r="B26" s="51" t="s">
        <v>52</v>
      </c>
      <c r="C26" s="178">
        <f>[9]XML060_05_MVP_Regio_2024_JJ!$D$19</f>
        <v>6019659.0499999998</v>
      </c>
      <c r="D26" s="178" t="s">
        <v>18</v>
      </c>
      <c r="E26" s="178">
        <f>[9]XML060_05_MVP_Regio_2024_JJ!$J$19</f>
        <v>61917.56</v>
      </c>
      <c r="F26" s="178">
        <f>[9]XML060_05_MVP_Regio_2024_JJ!$M$19</f>
        <v>3182052.76</v>
      </c>
      <c r="G26" s="181">
        <f>[9]XML060_05_MVP_Regio_2024_JJ!$P$19</f>
        <v>575374.48</v>
      </c>
      <c r="H26" s="178">
        <f>[9]XML060_05_MVP_Regio_2024_JJ!$S$19</f>
        <v>2103567.2599999998</v>
      </c>
      <c r="I26" s="178">
        <f>[9]XML060_05_MVP_Regio_2024_JJ!$V$19</f>
        <v>28521.06</v>
      </c>
      <c r="J26" s="178" t="s">
        <v>18</v>
      </c>
      <c r="K26" s="55">
        <v>12</v>
      </c>
    </row>
    <row r="27" spans="1:11" ht="14.45" customHeight="1" x14ac:dyDescent="0.2">
      <c r="A27" s="27">
        <v>13</v>
      </c>
      <c r="B27" s="51" t="s">
        <v>53</v>
      </c>
      <c r="C27" s="178">
        <f>[9]XML060_05_MVP_Regio_2024_JJ!$D$20</f>
        <v>1948868.67</v>
      </c>
      <c r="D27" s="178" t="s">
        <v>73</v>
      </c>
      <c r="E27" s="178">
        <f>[9]XML060_05_MVP_Regio_2024_JJ!$J$20</f>
        <v>35938.31</v>
      </c>
      <c r="F27" s="178">
        <f>[9]XML060_05_MVP_Regio_2024_JJ!$M$20</f>
        <v>1206499.07</v>
      </c>
      <c r="G27" s="181" t="s">
        <v>18</v>
      </c>
      <c r="H27" s="178">
        <f>[9]XML060_05_MVP_Regio_2024_JJ!$S$20</f>
        <v>627544.73</v>
      </c>
      <c r="I27" s="181">
        <f>[9]XML060_05_MVP_Regio_2024_JJ!$V$20</f>
        <v>19448.580000000002</v>
      </c>
      <c r="J27" s="178" t="s">
        <v>18</v>
      </c>
      <c r="K27" s="55">
        <v>13</v>
      </c>
    </row>
    <row r="28" spans="1:11" ht="14.45" customHeight="1" x14ac:dyDescent="0.2">
      <c r="A28" s="27">
        <v>14</v>
      </c>
      <c r="B28" s="51" t="s">
        <v>54</v>
      </c>
      <c r="C28" s="178">
        <f>[9]XML060_05_MVP_Regio_2024_JJ!$D$21</f>
        <v>407051.02</v>
      </c>
      <c r="D28" s="178" t="s">
        <v>73</v>
      </c>
      <c r="E28" s="178">
        <f>[9]XML060_05_MVP_Regio_2024_JJ!$J$21</f>
        <v>5321.32</v>
      </c>
      <c r="F28" s="178">
        <f>[9]XML060_05_MVP_Regio_2024_JJ!$M$21</f>
        <v>116798.51</v>
      </c>
      <c r="G28" s="178" t="s">
        <v>18</v>
      </c>
      <c r="H28" s="178">
        <f>[9]XML060_05_MVP_Regio_2024_JJ!$S$21</f>
        <v>270524.95</v>
      </c>
      <c r="I28" s="178">
        <f>[9]XML060_05_MVP_Regio_2024_JJ!$V$21</f>
        <v>7760.32</v>
      </c>
      <c r="J28" s="181" t="s">
        <v>18</v>
      </c>
      <c r="K28" s="55">
        <v>14</v>
      </c>
    </row>
    <row r="29" spans="1:11" ht="14.45" customHeight="1" x14ac:dyDescent="0.2">
      <c r="A29" s="27">
        <v>15</v>
      </c>
      <c r="B29" s="51" t="s">
        <v>55</v>
      </c>
      <c r="C29" s="178">
        <f>[9]XML060_05_MVP_Regio_2024_JJ!$D$22</f>
        <v>1966535.04</v>
      </c>
      <c r="D29" s="178" t="s">
        <v>18</v>
      </c>
      <c r="E29" s="178">
        <f>[9]XML060_05_MVP_Regio_2024_JJ!$J$22</f>
        <v>30898.67</v>
      </c>
      <c r="F29" s="178">
        <f>[9]XML060_05_MVP_Regio_2024_JJ!$M$22</f>
        <v>913069.44</v>
      </c>
      <c r="G29" s="181" t="s">
        <v>18</v>
      </c>
      <c r="H29" s="178">
        <f>[9]XML060_05_MVP_Regio_2024_JJ!$S$22</f>
        <v>958703.69</v>
      </c>
      <c r="I29" s="178">
        <f>[9]XML060_05_MVP_Regio_2024_JJ!$V$22</f>
        <v>9069.2900000000009</v>
      </c>
      <c r="J29" s="178">
        <f>[9]XML060_05_MVP_Regio_2024_JJ!$Y$22</f>
        <v>11271.21</v>
      </c>
      <c r="K29" s="55">
        <v>15</v>
      </c>
    </row>
    <row r="30" spans="1:11" ht="14.45" customHeight="1" x14ac:dyDescent="0.2">
      <c r="A30" s="27"/>
      <c r="B30" s="51"/>
      <c r="C30" s="178"/>
      <c r="D30" s="114"/>
      <c r="E30" s="178"/>
      <c r="F30" s="178"/>
      <c r="G30" s="192"/>
      <c r="H30" s="178"/>
      <c r="I30" s="178"/>
      <c r="J30" s="178"/>
      <c r="K30" s="55"/>
    </row>
    <row r="31" spans="1:11" ht="14.45" customHeight="1" x14ac:dyDescent="0.2">
      <c r="A31" s="27">
        <v>16</v>
      </c>
      <c r="B31" s="51" t="s">
        <v>56</v>
      </c>
      <c r="C31" s="178">
        <f>[9]XML060_05_MVP_Regio_2024_JJ!$D$23</f>
        <v>2621798.19</v>
      </c>
      <c r="D31" s="178" t="s">
        <v>18</v>
      </c>
      <c r="E31" s="178">
        <f>[9]XML060_05_MVP_Regio_2024_JJ!$J$23</f>
        <v>24843.23</v>
      </c>
      <c r="F31" s="178">
        <f>[9]XML060_05_MVP_Regio_2024_JJ!$M$23</f>
        <v>1270190.79</v>
      </c>
      <c r="G31" s="181">
        <f>[9]XML060_05_MVP_Regio_2024_JJ!$P$23</f>
        <v>93776.53</v>
      </c>
      <c r="H31" s="178">
        <f>[9]XML060_05_MVP_Regio_2024_JJ!$S$23</f>
        <v>1131393.8700000001</v>
      </c>
      <c r="I31" s="181">
        <f>[9]XML060_05_MVP_Regio_2024_JJ!$V$23</f>
        <v>65702.36</v>
      </c>
      <c r="J31" s="181" t="s">
        <v>18</v>
      </c>
      <c r="K31" s="55">
        <v>16</v>
      </c>
    </row>
    <row r="32" spans="1:11" ht="14.45" customHeight="1" x14ac:dyDescent="0.2">
      <c r="A32" s="73">
        <v>17</v>
      </c>
      <c r="B32" s="51" t="s">
        <v>57</v>
      </c>
      <c r="C32" s="178">
        <f>[9]XML060_05_MVP_Regio_2024_JJ!$D$24</f>
        <v>975960.95</v>
      </c>
      <c r="D32" s="178" t="s">
        <v>18</v>
      </c>
      <c r="E32" s="178">
        <f>[9]XML060_05_MVP_Regio_2024_JJ!$J$24</f>
        <v>17198.47</v>
      </c>
      <c r="F32" s="178">
        <f>[9]XML060_05_MVP_Regio_2024_JJ!$M$24</f>
        <v>241942.46</v>
      </c>
      <c r="G32" s="181" t="s">
        <v>18</v>
      </c>
      <c r="H32" s="178">
        <f>[9]XML060_05_MVP_Regio_2024_JJ!$S$24</f>
        <v>631034.04</v>
      </c>
      <c r="I32" s="178">
        <f>[9]XML060_05_MVP_Regio_2024_JJ!$V$24</f>
        <v>57807.58</v>
      </c>
      <c r="J32" s="178">
        <f>[9]XML060_05_MVP_Regio_2024_JJ!$Y$24</f>
        <v>2485.1999999999998</v>
      </c>
      <c r="K32" s="55">
        <v>17</v>
      </c>
    </row>
    <row r="33" spans="1:13" ht="14.45" customHeight="1" x14ac:dyDescent="0.2">
      <c r="A33" s="27">
        <v>18</v>
      </c>
      <c r="B33" s="51" t="s">
        <v>58</v>
      </c>
      <c r="C33" s="178">
        <f>[9]XML060_05_MVP_Regio_2024_JJ!$D$25</f>
        <v>2158074.7799999998</v>
      </c>
      <c r="D33" s="178" t="s">
        <v>73</v>
      </c>
      <c r="E33" s="178">
        <f>[9]XML060_05_MVP_Regio_2024_JJ!$J$25</f>
        <v>18372.43</v>
      </c>
      <c r="F33" s="181">
        <f>[9]XML060_05_MVP_Regio_2024_JJ!$M$25</f>
        <v>1358718.18</v>
      </c>
      <c r="G33" s="181">
        <f>[9]XML060_05_MVP_Regio_2024_JJ!$P$25</f>
        <v>32045</v>
      </c>
      <c r="H33" s="178">
        <f>[9]XML060_05_MVP_Regio_2024_JJ!$S$25</f>
        <v>744866.55</v>
      </c>
      <c r="I33" s="178" t="s">
        <v>18</v>
      </c>
      <c r="J33" s="181" t="s">
        <v>18</v>
      </c>
      <c r="K33" s="55">
        <v>18</v>
      </c>
    </row>
    <row r="34" spans="1:13" ht="14.45" customHeight="1" x14ac:dyDescent="0.2">
      <c r="A34" s="27">
        <v>19</v>
      </c>
      <c r="B34" s="51" t="s">
        <v>59</v>
      </c>
      <c r="C34" s="178">
        <f>[9]XML060_05_MVP_Regio_2024_JJ!$D$26</f>
        <v>2971816.43</v>
      </c>
      <c r="D34" s="178" t="s">
        <v>18</v>
      </c>
      <c r="E34" s="178">
        <f>[9]XML060_05_MVP_Regio_2024_JJ!$J$26</f>
        <v>16486.52</v>
      </c>
      <c r="F34" s="178">
        <f>[9]XML060_05_MVP_Regio_2024_JJ!$M$26</f>
        <v>1344529.64</v>
      </c>
      <c r="G34" s="181" t="s">
        <v>18</v>
      </c>
      <c r="H34" s="178">
        <f>[9]XML060_05_MVP_Regio_2024_JJ!$S$26</f>
        <v>1261355.8999999999</v>
      </c>
      <c r="I34" s="178">
        <f>[9]XML060_05_MVP_Regio_2024_JJ!$V$26</f>
        <v>21846.84</v>
      </c>
      <c r="J34" s="181">
        <f>[9]XML060_05_MVP_Regio_2024_JJ!$Y$26</f>
        <v>104492.65</v>
      </c>
      <c r="K34" s="55">
        <v>19</v>
      </c>
    </row>
    <row r="35" spans="1:13" ht="14.45" customHeight="1" x14ac:dyDescent="0.2">
      <c r="A35" s="27">
        <v>20</v>
      </c>
      <c r="B35" s="51" t="s">
        <v>60</v>
      </c>
      <c r="C35" s="178">
        <f>[9]XML060_05_MVP_Regio_2024_JJ!$D$27</f>
        <v>1092404.4099999999</v>
      </c>
      <c r="D35" s="178" t="s">
        <v>73</v>
      </c>
      <c r="E35" s="178">
        <f>[9]XML060_05_MVP_Regio_2024_JJ!$J$27</f>
        <v>17680.27</v>
      </c>
      <c r="F35" s="178">
        <f>[9]XML060_05_MVP_Regio_2024_JJ!$M$27</f>
        <v>449021.65</v>
      </c>
      <c r="G35" s="178" t="s">
        <v>18</v>
      </c>
      <c r="H35" s="178">
        <f>[9]XML060_05_MVP_Regio_2024_JJ!$S$27</f>
        <v>601779.25</v>
      </c>
      <c r="I35" s="178" t="s">
        <v>18</v>
      </c>
      <c r="J35" s="181">
        <f>[9]XML060_05_MVP_Regio_2024_JJ!$Y$27</f>
        <v>9823.1</v>
      </c>
      <c r="K35" s="55">
        <v>20</v>
      </c>
    </row>
    <row r="36" spans="1:13" ht="14.45" customHeight="1" x14ac:dyDescent="0.2">
      <c r="A36" s="27">
        <v>21</v>
      </c>
      <c r="B36" s="51" t="s">
        <v>61</v>
      </c>
      <c r="C36" s="178">
        <f>[9]XML060_05_MVP_Regio_2024_JJ!$D$28</f>
        <v>2860737.02</v>
      </c>
      <c r="D36" s="178" t="s">
        <v>73</v>
      </c>
      <c r="E36" s="178">
        <f>[9]XML060_05_MVP_Regio_2024_JJ!$J$28</f>
        <v>5689.82</v>
      </c>
      <c r="F36" s="178">
        <f>[9]XML060_05_MVP_Regio_2024_JJ!$M$28</f>
        <v>1729802.87</v>
      </c>
      <c r="G36" s="178" t="s">
        <v>18</v>
      </c>
      <c r="H36" s="178">
        <f>[9]XML060_05_MVP_Regio_2024_JJ!$S$28</f>
        <v>1101717.31</v>
      </c>
      <c r="I36" s="181">
        <f>[9]XML060_05_MVP_Regio_2024_JJ!$V$28</f>
        <v>11134.46</v>
      </c>
      <c r="J36" s="178" t="s">
        <v>18</v>
      </c>
      <c r="K36" s="55">
        <v>21</v>
      </c>
    </row>
    <row r="37" spans="1:13" ht="14.45" customHeight="1" x14ac:dyDescent="0.2">
      <c r="A37" s="27"/>
      <c r="B37" s="51"/>
      <c r="C37" s="178"/>
      <c r="D37" s="178"/>
      <c r="E37" s="178"/>
      <c r="F37" s="178"/>
      <c r="G37" s="193"/>
      <c r="H37" s="178"/>
      <c r="I37" s="114"/>
      <c r="J37" s="181"/>
      <c r="K37" s="55"/>
    </row>
    <row r="38" spans="1:13" ht="14.45" customHeight="1" x14ac:dyDescent="0.2">
      <c r="A38" s="27">
        <v>22</v>
      </c>
      <c r="B38" s="51" t="s">
        <v>62</v>
      </c>
      <c r="C38" s="178">
        <f>[9]XML060_05_MVP_Regio_2024_JJ!$D$29</f>
        <v>6192736.2999999998</v>
      </c>
      <c r="D38" s="178" t="s">
        <v>18</v>
      </c>
      <c r="E38" s="178">
        <f>[9]XML060_05_MVP_Regio_2024_JJ!$J$29</f>
        <v>36758.29</v>
      </c>
      <c r="F38" s="181">
        <f>[9]XML060_05_MVP_Regio_2024_JJ!$M$29</f>
        <v>1546803.6</v>
      </c>
      <c r="G38" s="181" t="s">
        <v>18</v>
      </c>
      <c r="H38" s="178">
        <f>[9]XML060_05_MVP_Regio_2024_JJ!$S$29</f>
        <v>2672827.61</v>
      </c>
      <c r="I38" s="181" t="s">
        <v>18</v>
      </c>
      <c r="J38" s="178">
        <f>[9]XML060_05_MVP_Regio_2024_JJ!$Y$29</f>
        <v>3968.48</v>
      </c>
      <c r="K38" s="55">
        <v>22</v>
      </c>
    </row>
    <row r="39" spans="1:13" ht="14.45" customHeight="1" x14ac:dyDescent="0.2">
      <c r="A39" s="27">
        <v>23</v>
      </c>
      <c r="B39" s="51" t="s">
        <v>63</v>
      </c>
      <c r="C39" s="178">
        <f>[9]XML060_05_MVP_Regio_2024_JJ!$D$30</f>
        <v>1357493.53</v>
      </c>
      <c r="D39" s="181" t="s">
        <v>73</v>
      </c>
      <c r="E39" s="178">
        <f>[9]XML060_05_MVP_Regio_2024_JJ!$J$30</f>
        <v>35004.089999999997</v>
      </c>
      <c r="F39" s="178">
        <f>[9]XML060_05_MVP_Regio_2024_JJ!$M$30</f>
        <v>655803.79</v>
      </c>
      <c r="G39" s="181" t="s">
        <v>18</v>
      </c>
      <c r="H39" s="178">
        <f>[9]XML060_05_MVP_Regio_2024_JJ!$S$30</f>
        <v>519092.68</v>
      </c>
      <c r="I39" s="181">
        <f>[9]XML060_05_MVP_Regio_2024_JJ!$V$30</f>
        <v>31515.82</v>
      </c>
      <c r="J39" s="181" t="s">
        <v>18</v>
      </c>
      <c r="K39" s="55">
        <v>23</v>
      </c>
      <c r="L39" s="61"/>
      <c r="M39" s="75"/>
    </row>
    <row r="40" spans="1:13" ht="14.45" customHeight="1" x14ac:dyDescent="0.2">
      <c r="A40" s="27">
        <v>24</v>
      </c>
      <c r="B40" s="51" t="s">
        <v>64</v>
      </c>
      <c r="C40" s="178">
        <f>[9]XML060_05_MVP_Regio_2024_JJ!$D$31</f>
        <v>14442936.4</v>
      </c>
      <c r="D40" s="178" t="s">
        <v>73</v>
      </c>
      <c r="E40" s="181">
        <f>[9]XML060_05_MVP_Regio_2024_JJ!$J$31</f>
        <v>35017.360000000001</v>
      </c>
      <c r="F40" s="181">
        <f>[9]XML060_05_MVP_Regio_2024_JJ!$M$31</f>
        <v>1159570.04</v>
      </c>
      <c r="G40" s="181" t="s">
        <v>18</v>
      </c>
      <c r="H40" s="178">
        <f>[9]XML060_05_MVP_Regio_2024_JJ!$S$31</f>
        <v>1847392.41</v>
      </c>
      <c r="I40" s="181" t="s">
        <v>18</v>
      </c>
      <c r="J40" s="181">
        <f>[9]XML060_05_MVP_Regio_2024_JJ!$Y$31</f>
        <v>31582.57</v>
      </c>
      <c r="K40" s="55">
        <v>24</v>
      </c>
    </row>
    <row r="41" spans="1:13" ht="14.45" customHeight="1" x14ac:dyDescent="0.2">
      <c r="A41" s="27">
        <v>25</v>
      </c>
      <c r="B41" s="51" t="s">
        <v>65</v>
      </c>
      <c r="C41" s="178">
        <f>[9]XML060_05_MVP_Regio_2024_JJ!$D$32</f>
        <v>2022468.12</v>
      </c>
      <c r="D41" s="181" t="s">
        <v>18</v>
      </c>
      <c r="E41" s="178">
        <f>[9]XML060_05_MVP_Regio_2024_JJ!$J$32</f>
        <v>30957.84</v>
      </c>
      <c r="F41" s="178">
        <f>[9]XML060_05_MVP_Regio_2024_JJ!$M$32</f>
        <v>638976.59</v>
      </c>
      <c r="G41" s="181" t="s">
        <v>18</v>
      </c>
      <c r="H41" s="178">
        <f>[9]XML060_05_MVP_Regio_2024_JJ!$S$32</f>
        <v>543317.99</v>
      </c>
      <c r="I41" s="181">
        <f>[9]XML060_05_MVP_Regio_2024_JJ!$V$32</f>
        <v>66484.850000000006</v>
      </c>
      <c r="J41" s="178">
        <f>[9]XML060_05_MVP_Regio_2024_JJ!$Y$32</f>
        <v>4231.54</v>
      </c>
      <c r="K41" s="55">
        <v>25</v>
      </c>
    </row>
    <row r="42" spans="1:13" ht="14.45" customHeight="1" x14ac:dyDescent="0.2">
      <c r="A42" s="27">
        <v>26</v>
      </c>
      <c r="B42" s="51" t="s">
        <v>66</v>
      </c>
      <c r="C42" s="178">
        <f>[9]XML060_05_MVP_Regio_2024_JJ!$D$33</f>
        <v>884600.15</v>
      </c>
      <c r="D42" s="178" t="s">
        <v>18</v>
      </c>
      <c r="E42" s="178">
        <f>[9]XML060_05_MVP_Regio_2024_JJ!$J$33</f>
        <v>17901.740000000002</v>
      </c>
      <c r="F42" s="178">
        <f>[9]XML060_05_MVP_Regio_2024_JJ!$M$33</f>
        <v>326881.5</v>
      </c>
      <c r="G42" s="181" t="s">
        <v>18</v>
      </c>
      <c r="H42" s="178">
        <f>[9]XML060_05_MVP_Regio_2024_JJ!$S$33</f>
        <v>489585.27</v>
      </c>
      <c r="I42" s="181" t="s">
        <v>18</v>
      </c>
      <c r="J42" s="181">
        <f>[9]XML060_05_MVP_Regio_2024_JJ!$Y$33</f>
        <v>2969.03</v>
      </c>
      <c r="K42" s="55">
        <v>26</v>
      </c>
    </row>
    <row r="43" spans="1:13" ht="14.45" customHeight="1" x14ac:dyDescent="0.2">
      <c r="A43" s="27"/>
      <c r="B43" s="51"/>
      <c r="C43" s="178"/>
      <c r="D43" s="114"/>
      <c r="E43" s="178"/>
      <c r="F43" s="178"/>
      <c r="G43" s="181"/>
      <c r="H43" s="178"/>
      <c r="I43" s="178"/>
      <c r="J43" s="114"/>
      <c r="K43" s="55"/>
    </row>
    <row r="44" spans="1:13" ht="12.75" customHeight="1" x14ac:dyDescent="0.2">
      <c r="A44" s="72">
        <v>27</v>
      </c>
      <c r="B44" s="52" t="s">
        <v>69</v>
      </c>
      <c r="C44" s="77">
        <v>3049237.83</v>
      </c>
      <c r="D44" s="77" t="s">
        <v>18</v>
      </c>
      <c r="E44" s="77">
        <v>45182.990000000005</v>
      </c>
      <c r="F44" s="77">
        <v>697121.51</v>
      </c>
      <c r="G44" s="77" t="s">
        <v>18</v>
      </c>
      <c r="H44" s="77">
        <v>1474454.3100000003</v>
      </c>
      <c r="I44" s="77">
        <v>606182.02000000014</v>
      </c>
      <c r="J44" s="77" t="s">
        <v>18</v>
      </c>
      <c r="K44" s="158">
        <v>27</v>
      </c>
    </row>
    <row r="45" spans="1:13" ht="12.75" customHeight="1" x14ac:dyDescent="0.2">
      <c r="A45" s="72">
        <v>28</v>
      </c>
      <c r="B45" s="52" t="s">
        <v>70</v>
      </c>
      <c r="C45" s="77">
        <v>54991171.599999994</v>
      </c>
      <c r="D45" s="77" t="s">
        <v>18</v>
      </c>
      <c r="E45" s="77">
        <v>414763.18</v>
      </c>
      <c r="F45" s="77">
        <v>17954708.02</v>
      </c>
      <c r="G45" s="77" t="s">
        <v>18</v>
      </c>
      <c r="H45" s="77">
        <v>17389122.419999998</v>
      </c>
      <c r="I45" s="77">
        <v>2142586.58</v>
      </c>
      <c r="J45" s="77" t="s">
        <v>18</v>
      </c>
      <c r="K45" s="158">
        <v>28</v>
      </c>
    </row>
    <row r="48" spans="1:13" x14ac:dyDescent="0.2">
      <c r="C48" s="178"/>
      <c r="D48" s="114"/>
      <c r="E48" s="178"/>
      <c r="F48" s="178"/>
      <c r="G48" s="114"/>
      <c r="H48" s="178"/>
      <c r="I48" s="178"/>
      <c r="J48" s="114"/>
    </row>
    <row r="49" spans="1:11" x14ac:dyDescent="0.2">
      <c r="A49" s="83"/>
      <c r="B49" s="84"/>
      <c r="C49" s="75"/>
      <c r="D49" s="75"/>
      <c r="E49" s="75"/>
      <c r="F49" s="75"/>
      <c r="G49" s="75"/>
      <c r="H49" s="75"/>
      <c r="I49" s="75"/>
      <c r="J49" s="75"/>
      <c r="K49" s="83"/>
    </row>
    <row r="50" spans="1:11" x14ac:dyDescent="0.2">
      <c r="A50" s="83"/>
      <c r="B50" s="84"/>
      <c r="C50" s="114"/>
      <c r="D50" s="114"/>
      <c r="E50" s="114"/>
      <c r="F50" s="114"/>
      <c r="G50" s="114"/>
      <c r="H50" s="114"/>
      <c r="I50" s="114"/>
      <c r="J50" s="114"/>
      <c r="K50" s="83"/>
    </row>
    <row r="51" spans="1:11" x14ac:dyDescent="0.2">
      <c r="A51" s="29"/>
      <c r="B51" s="29"/>
      <c r="C51" s="28"/>
      <c r="E51" s="75"/>
      <c r="F51" s="75"/>
      <c r="G51" s="75"/>
      <c r="H51" s="75"/>
      <c r="I51" s="75"/>
      <c r="J51" s="75"/>
      <c r="K51" s="29"/>
    </row>
    <row r="52" spans="1:11" x14ac:dyDescent="0.2">
      <c r="A52" s="29"/>
      <c r="B52" s="29"/>
      <c r="C52" s="28"/>
      <c r="K52" s="29"/>
    </row>
    <row r="53" spans="1:11" x14ac:dyDescent="0.2">
      <c r="A53" s="29"/>
      <c r="B53" s="29"/>
      <c r="C53" s="28"/>
      <c r="K53" s="29"/>
    </row>
    <row r="54" spans="1:11" x14ac:dyDescent="0.2">
      <c r="A54" s="29"/>
      <c r="B54" s="29"/>
      <c r="C54" s="28"/>
      <c r="K54" s="29"/>
    </row>
    <row r="55" spans="1:11" x14ac:dyDescent="0.2">
      <c r="A55" s="29"/>
      <c r="B55" s="29"/>
      <c r="C55" s="28"/>
      <c r="K55" s="29"/>
    </row>
    <row r="56" spans="1:11" x14ac:dyDescent="0.2">
      <c r="A56" s="29"/>
      <c r="B56" s="29"/>
      <c r="C56" s="28"/>
      <c r="K56" s="29"/>
    </row>
    <row r="57" spans="1:11" x14ac:dyDescent="0.2">
      <c r="A57" s="29"/>
      <c r="B57" s="29"/>
      <c r="C57" s="28"/>
      <c r="K57" s="29"/>
    </row>
    <row r="58" spans="1:11" x14ac:dyDescent="0.2">
      <c r="A58" s="29"/>
      <c r="B58" s="29"/>
      <c r="C58" s="28"/>
      <c r="K58" s="29"/>
    </row>
    <row r="59" spans="1:11" x14ac:dyDescent="0.2">
      <c r="A59" s="29"/>
      <c r="B59" s="29"/>
      <c r="C59" s="28"/>
      <c r="K59" s="29"/>
    </row>
    <row r="60" spans="1:11" x14ac:dyDescent="0.2">
      <c r="A60" s="29"/>
      <c r="B60" s="29"/>
      <c r="C60" s="28"/>
      <c r="K60" s="29"/>
    </row>
    <row r="61" spans="1:11" x14ac:dyDescent="0.2">
      <c r="A61" s="29"/>
      <c r="B61" s="29"/>
      <c r="C61" s="28"/>
      <c r="K61" s="29"/>
    </row>
    <row r="62" spans="1:11" x14ac:dyDescent="0.2">
      <c r="A62" s="29"/>
      <c r="B62" s="29"/>
      <c r="C62" s="28"/>
      <c r="K62" s="29"/>
    </row>
    <row r="63" spans="1:11" x14ac:dyDescent="0.2">
      <c r="A63" s="29"/>
      <c r="B63" s="29"/>
      <c r="C63" s="28"/>
      <c r="K63" s="29"/>
    </row>
    <row r="64" spans="1:11" x14ac:dyDescent="0.2">
      <c r="A64" s="29"/>
      <c r="B64" s="29"/>
      <c r="C64" s="28"/>
      <c r="K64" s="29"/>
    </row>
    <row r="65" spans="1:11" x14ac:dyDescent="0.2">
      <c r="A65" s="29"/>
      <c r="B65" s="29"/>
      <c r="C65" s="28"/>
      <c r="K65" s="29"/>
    </row>
    <row r="66" spans="1:11" x14ac:dyDescent="0.2">
      <c r="A66" s="29"/>
      <c r="B66" s="29"/>
      <c r="C66" s="28"/>
      <c r="K66" s="29"/>
    </row>
    <row r="67" spans="1:11" x14ac:dyDescent="0.2">
      <c r="A67" s="53"/>
      <c r="B67" s="30"/>
      <c r="C67" s="28"/>
      <c r="K67" s="53"/>
    </row>
    <row r="86" spans="2:2" x14ac:dyDescent="0.2">
      <c r="B86" s="1"/>
    </row>
  </sheetData>
  <mergeCells count="15">
    <mergeCell ref="A1:E1"/>
    <mergeCell ref="A4:E4"/>
    <mergeCell ref="A5:E5"/>
    <mergeCell ref="A8:A11"/>
    <mergeCell ref="B8:B11"/>
    <mergeCell ref="C8:C10"/>
    <mergeCell ref="K8:K11"/>
    <mergeCell ref="D9:D10"/>
    <mergeCell ref="E9:E10"/>
    <mergeCell ref="F9:F10"/>
    <mergeCell ref="G9:G10"/>
    <mergeCell ref="H9:H10"/>
    <mergeCell ref="I9:I10"/>
    <mergeCell ref="J9:J10"/>
    <mergeCell ref="C11:E11"/>
  </mergeCells>
  <pageMargins left="0.25" right="0.25" top="0.75" bottom="0.75" header="0.3" footer="0.3"/>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H81"/>
  <sheetViews>
    <sheetView topLeftCell="A13" workbookViewId="0">
      <selection activeCell="E35" sqref="E35"/>
    </sheetView>
  </sheetViews>
  <sheetFormatPr baseColWidth="10" defaultColWidth="11.42578125" defaultRowHeight="12.75" x14ac:dyDescent="0.2"/>
  <cols>
    <col min="1" max="1" width="7.7109375" style="117" customWidth="1"/>
    <col min="2" max="2" width="36" style="120" customWidth="1"/>
    <col min="3" max="3" width="16.7109375" style="120" customWidth="1"/>
    <col min="4" max="4" width="17.28515625" style="120" customWidth="1"/>
    <col min="5" max="5" width="18" style="227" customWidth="1"/>
    <col min="6" max="16384" width="11.42578125" style="120"/>
  </cols>
  <sheetData>
    <row r="1" spans="1:5" ht="12.75" customHeight="1" x14ac:dyDescent="0.2">
      <c r="B1" s="176" t="s">
        <v>181</v>
      </c>
      <c r="C1" s="119"/>
      <c r="D1" s="119"/>
      <c r="E1" s="119"/>
    </row>
    <row r="2" spans="1:5" ht="12.75" customHeight="1" x14ac:dyDescent="0.2">
      <c r="B2" s="118"/>
      <c r="C2" s="119"/>
      <c r="D2" s="119"/>
      <c r="E2" s="119"/>
    </row>
    <row r="3" spans="1:5" ht="9.75" customHeight="1" x14ac:dyDescent="0.2"/>
    <row r="4" spans="1:5" s="117" customFormat="1" ht="12" customHeight="1" x14ac:dyDescent="0.2">
      <c r="B4" s="169" t="s">
        <v>246</v>
      </c>
      <c r="C4" s="142"/>
      <c r="D4" s="141"/>
      <c r="E4" s="142"/>
    </row>
    <row r="5" spans="1:5" s="117" customFormat="1" ht="12.75" customHeight="1" x14ac:dyDescent="0.2">
      <c r="B5" s="121" t="s">
        <v>160</v>
      </c>
      <c r="C5" s="142"/>
      <c r="D5" s="141"/>
      <c r="E5" s="142"/>
    </row>
    <row r="6" spans="1:5" ht="11.25" customHeight="1" x14ac:dyDescent="0.25">
      <c r="E6" s="228"/>
    </row>
    <row r="7" spans="1:5" ht="12.75" customHeight="1" x14ac:dyDescent="0.2"/>
    <row r="8" spans="1:5" ht="15.75" customHeight="1" x14ac:dyDescent="0.2">
      <c r="A8" s="290"/>
      <c r="B8" s="307" t="s">
        <v>44</v>
      </c>
      <c r="C8" s="296" t="s">
        <v>6</v>
      </c>
      <c r="D8" s="170" t="s">
        <v>16</v>
      </c>
      <c r="E8" s="229"/>
    </row>
    <row r="9" spans="1:5" ht="14.25" customHeight="1" x14ac:dyDescent="0.2">
      <c r="A9" s="291"/>
      <c r="B9" s="297"/>
      <c r="C9" s="297"/>
      <c r="D9" s="308">
        <v>2023</v>
      </c>
      <c r="E9" s="310">
        <v>2022</v>
      </c>
    </row>
    <row r="10" spans="1:5" ht="15" customHeight="1" x14ac:dyDescent="0.2">
      <c r="A10" s="291"/>
      <c r="B10" s="297"/>
      <c r="C10" s="298"/>
      <c r="D10" s="309"/>
      <c r="E10" s="311"/>
    </row>
    <row r="11" spans="1:5" ht="15.75" customHeight="1" x14ac:dyDescent="0.2">
      <c r="A11" s="292"/>
      <c r="B11" s="298"/>
      <c r="C11" s="191" t="s">
        <v>195</v>
      </c>
      <c r="D11" s="170" t="s">
        <v>17</v>
      </c>
      <c r="E11" s="229"/>
    </row>
    <row r="12" spans="1:5" ht="15.75" customHeight="1" x14ac:dyDescent="0.2">
      <c r="A12" s="125"/>
      <c r="B12" s="127"/>
      <c r="C12" s="138"/>
      <c r="D12" s="130"/>
      <c r="E12" s="230"/>
    </row>
    <row r="13" spans="1:5" ht="12.75" customHeight="1" x14ac:dyDescent="0.2">
      <c r="A13" s="143">
        <v>1</v>
      </c>
      <c r="B13" s="51" t="s">
        <v>45</v>
      </c>
      <c r="C13" s="178">
        <v>1253759.3700000001</v>
      </c>
      <c r="D13" s="136">
        <f>C13*100/[10]XML060_05_MVP_Regio_2023_JJ!$D$12-100</f>
        <v>-3.1478965641634034</v>
      </c>
      <c r="E13" s="136">
        <f>C13*100/[11]XML060_05_MVP_Regio_2022_JJ!$D$12-100</f>
        <v>-5.0014903762474177</v>
      </c>
    </row>
    <row r="14" spans="1:5" ht="12.75" customHeight="1" x14ac:dyDescent="0.2">
      <c r="A14" s="143">
        <v>2</v>
      </c>
      <c r="B14" s="51" t="s">
        <v>46</v>
      </c>
      <c r="C14" s="178">
        <v>399620.48</v>
      </c>
      <c r="D14" s="136">
        <f>C14*100/[10]XML060_05_MVP_Regio_2023_JJ!$D$13-100</f>
        <v>-14.319170120346243</v>
      </c>
      <c r="E14" s="136">
        <f>C14*100/[11]XML060_05_MVP_Regio_2022_JJ!$D$13-100</f>
        <v>-16.672618764260307</v>
      </c>
    </row>
    <row r="15" spans="1:5" ht="14.45" customHeight="1" x14ac:dyDescent="0.2">
      <c r="A15" s="143">
        <v>3</v>
      </c>
      <c r="B15" s="51" t="s">
        <v>47</v>
      </c>
      <c r="C15" s="178">
        <v>1041399.83</v>
      </c>
      <c r="D15" s="136">
        <f>C15*100/[10]XML060_05_MVP_Regio_2023_JJ!$D$14-100</f>
        <v>-8.6490399577445203</v>
      </c>
      <c r="E15" s="136">
        <f>C15*100/[11]XML060_05_MVP_Regio_2022_JJ!$D$14-100</f>
        <v>-17.60114127264481</v>
      </c>
    </row>
    <row r="16" spans="1:5" ht="14.45" customHeight="1" x14ac:dyDescent="0.2">
      <c r="A16" s="143">
        <v>4</v>
      </c>
      <c r="B16" s="51" t="s">
        <v>48</v>
      </c>
      <c r="C16" s="178">
        <v>149971.4</v>
      </c>
      <c r="D16" s="136">
        <f>C16*100/[10]XML060_05_MVP_Regio_2023_JJ!$D$15-100</f>
        <v>-11.329198791080074</v>
      </c>
      <c r="E16" s="136">
        <f>C16*100/[11]XML060_05_MVP_Regio_2022_JJ!$D$15-100</f>
        <v>-16.428549417225952</v>
      </c>
    </row>
    <row r="17" spans="1:5" ht="14.45" customHeight="1" x14ac:dyDescent="0.2">
      <c r="A17" s="143">
        <v>5</v>
      </c>
      <c r="B17" s="51" t="s">
        <v>49</v>
      </c>
      <c r="C17" s="178">
        <v>204486.75</v>
      </c>
      <c r="D17" s="136">
        <f>C17*100/[10]XML060_05_MVP_Regio_2023_JJ!$D$16-100</f>
        <v>-4.2689319400228811</v>
      </c>
      <c r="E17" s="136">
        <f>C17*100/[11]XML060_05_MVP_Regio_2022_JJ!$D$16-100</f>
        <v>-8.4246250450741229</v>
      </c>
    </row>
    <row r="18" spans="1:5" ht="14.45" customHeight="1" x14ac:dyDescent="0.2">
      <c r="A18" s="143"/>
      <c r="B18" s="51"/>
      <c r="C18" s="178"/>
    </row>
    <row r="19" spans="1:5" ht="14.45" customHeight="1" x14ac:dyDescent="0.2">
      <c r="A19" s="143">
        <v>7</v>
      </c>
      <c r="B19" s="51" t="s">
        <v>50</v>
      </c>
      <c r="C19" s="178">
        <v>5133159.54</v>
      </c>
      <c r="D19" s="136">
        <f>C19*100/[10]XML060_05_MVP_Regio_2023_JJ!$D$17-100</f>
        <v>-18.232513707539383</v>
      </c>
      <c r="E19" s="136">
        <f>C19*100/[11]XML060_05_MVP_Regio_2022_JJ!$D$17-100</f>
        <v>-29.135351467357694</v>
      </c>
    </row>
    <row r="20" spans="1:5" ht="14.45" customHeight="1" x14ac:dyDescent="0.2">
      <c r="A20" s="143">
        <v>8</v>
      </c>
      <c r="B20" s="51" t="s">
        <v>51</v>
      </c>
      <c r="C20" s="178">
        <v>1934872</v>
      </c>
      <c r="D20" s="136">
        <f>C20*100/[10]XML060_05_MVP_Regio_2023_JJ!$D$18-100</f>
        <v>-4.6345292783625069</v>
      </c>
      <c r="E20" s="136">
        <f>C20*100/[11]XML060_05_MVP_Regio_2022_JJ!$D$18-100</f>
        <v>-6.9168739202154228</v>
      </c>
    </row>
    <row r="21" spans="1:5" ht="14.45" customHeight="1" x14ac:dyDescent="0.2">
      <c r="A21" s="143">
        <v>9</v>
      </c>
      <c r="B21" s="51" t="s">
        <v>52</v>
      </c>
      <c r="C21" s="181">
        <v>6019659.0499999998</v>
      </c>
      <c r="D21" s="136">
        <f>C21*100/[10]XML060_05_MVP_Regio_2023_JJ!$D$19-100</f>
        <v>-2.8224322602751926</v>
      </c>
      <c r="E21" s="136">
        <f>C21*100/[11]XML060_05_MVP_Regio_2022_JJ!$D$19-100</f>
        <v>-5.9630047442757785</v>
      </c>
    </row>
    <row r="22" spans="1:5" ht="14.45" customHeight="1" x14ac:dyDescent="0.2">
      <c r="A22" s="143">
        <v>10</v>
      </c>
      <c r="B22" s="51" t="s">
        <v>53</v>
      </c>
      <c r="C22" s="178">
        <v>1948868.67</v>
      </c>
      <c r="D22" s="136">
        <f>C22*100/[10]XML060_05_MVP_Regio_2023_JJ!$D$20-100</f>
        <v>-4.3083810074443392</v>
      </c>
      <c r="E22" s="136">
        <f>C22*100/[11]XML060_05_MVP_Regio_2022_JJ!$D$20-100</f>
        <v>-18.611316856319533</v>
      </c>
    </row>
    <row r="23" spans="1:5" ht="14.45" customHeight="1" x14ac:dyDescent="0.2">
      <c r="A23" s="143">
        <v>11</v>
      </c>
      <c r="B23" s="51" t="s">
        <v>54</v>
      </c>
      <c r="C23" s="181">
        <v>407051.02</v>
      </c>
      <c r="D23" s="136">
        <f>C23*100/[10]XML060_05_MVP_Regio_2023_JJ!$D$21-100</f>
        <v>-3.3563779300566807</v>
      </c>
      <c r="E23" s="224">
        <f>C23*100/[11]XML060_05_MVP_Regio_2022_JJ!$D$21-100</f>
        <v>-11.020089976049704</v>
      </c>
    </row>
    <row r="24" spans="1:5" ht="14.45" customHeight="1" x14ac:dyDescent="0.2">
      <c r="A24" s="143">
        <v>12</v>
      </c>
      <c r="B24" s="51" t="s">
        <v>55</v>
      </c>
      <c r="C24" s="178">
        <v>1966535.04</v>
      </c>
      <c r="D24" s="136">
        <f>C24*100/[10]XML060_05_MVP_Regio_2023_JJ!$D$22-100</f>
        <v>-6.0429328129356037</v>
      </c>
      <c r="E24" s="136">
        <f>C24*100/[11]XML060_05_MVP_Regio_2022_JJ!$D$22-100</f>
        <v>-11.665742044540167</v>
      </c>
    </row>
    <row r="25" spans="1:5" ht="14.45" customHeight="1" x14ac:dyDescent="0.2">
      <c r="A25" s="134"/>
      <c r="B25" s="222"/>
      <c r="C25" s="178"/>
    </row>
    <row r="26" spans="1:5" ht="14.45" customHeight="1" x14ac:dyDescent="0.2">
      <c r="A26" s="143">
        <v>13</v>
      </c>
      <c r="B26" s="51" t="s">
        <v>56</v>
      </c>
      <c r="C26" s="178">
        <v>2621798.19</v>
      </c>
      <c r="D26" s="136">
        <f>C26*100/[10]XML060_05_MVP_Regio_2023_JJ!$D$23-100</f>
        <v>-1.0051245345480879</v>
      </c>
      <c r="E26" s="136">
        <f>C26*100/[11]XML060_05_MVP_Regio_2022_JJ!$D$23-100</f>
        <v>-11.235535869168146</v>
      </c>
    </row>
    <row r="27" spans="1:5" ht="14.45" customHeight="1" x14ac:dyDescent="0.2">
      <c r="A27" s="144">
        <v>14</v>
      </c>
      <c r="B27" s="51" t="s">
        <v>57</v>
      </c>
      <c r="C27" s="178">
        <v>975960.95</v>
      </c>
      <c r="D27" s="136">
        <f>C27*100/[10]XML060_05_MVP_Regio_2023_JJ!$D$24-100</f>
        <v>8.6445625506578239</v>
      </c>
      <c r="E27" s="136">
        <f>C27*100/[11]XML060_05_MVP_Regio_2022_JJ!$D$24-100</f>
        <v>-10.41101052345563</v>
      </c>
    </row>
    <row r="28" spans="1:5" ht="14.45" customHeight="1" x14ac:dyDescent="0.2">
      <c r="A28" s="143">
        <v>15</v>
      </c>
      <c r="B28" s="51" t="s">
        <v>58</v>
      </c>
      <c r="C28" s="178">
        <v>2158074.7799999998</v>
      </c>
      <c r="D28" s="136">
        <f>C28*100/[10]XML060_05_MVP_Regio_2023_JJ!$D$25-100</f>
        <v>-2.3116963969750941</v>
      </c>
      <c r="E28" s="136">
        <f>C28*100/[11]XML060_05_MVP_Regio_2022_JJ!$D$25-100</f>
        <v>4.8182360314140595</v>
      </c>
    </row>
    <row r="29" spans="1:5" ht="14.45" customHeight="1" x14ac:dyDescent="0.2">
      <c r="A29" s="143">
        <v>16</v>
      </c>
      <c r="B29" s="51" t="s">
        <v>59</v>
      </c>
      <c r="C29" s="178">
        <v>2971816.43</v>
      </c>
      <c r="D29" s="136">
        <f>C29*100/[10]XML060_05_MVP_Regio_2023_JJ!$D$26-100</f>
        <v>4.3043256001534331</v>
      </c>
      <c r="E29" s="136">
        <f>C29*100/[11]XML060_05_MVP_Regio_2022_JJ!$D$26-100</f>
        <v>3.2108259646398523</v>
      </c>
    </row>
    <row r="30" spans="1:5" ht="14.45" customHeight="1" x14ac:dyDescent="0.2">
      <c r="A30" s="143">
        <v>17</v>
      </c>
      <c r="B30" s="51" t="s">
        <v>60</v>
      </c>
      <c r="C30" s="178">
        <v>1092404.4099999999</v>
      </c>
      <c r="D30" s="136">
        <f>C30*100/[10]XML060_05_MVP_Regio_2023_JJ!$D$27-100</f>
        <v>-0.94946949061937858</v>
      </c>
      <c r="E30" s="136">
        <f>C30*100/[11]XML060_05_MVP_Regio_2022_JJ!$D$27-100</f>
        <v>-4.9808284982464386</v>
      </c>
    </row>
    <row r="31" spans="1:5" ht="14.45" customHeight="1" x14ac:dyDescent="0.2">
      <c r="A31" s="143">
        <v>18</v>
      </c>
      <c r="B31" s="51" t="s">
        <v>61</v>
      </c>
      <c r="C31" s="178">
        <v>2860737.02</v>
      </c>
      <c r="D31" s="136">
        <f>C31*100/[10]XML060_05_MVP_Regio_2023_JJ!$D$28-100</f>
        <v>-10.987154246922728</v>
      </c>
      <c r="E31" s="136">
        <f>C31*100/[11]XML060_05_MVP_Regio_2022_JJ!$D$28-100</f>
        <v>-24.455907228924474</v>
      </c>
    </row>
    <row r="32" spans="1:5" ht="14.45" customHeight="1" x14ac:dyDescent="0.2">
      <c r="A32" s="134"/>
      <c r="B32" s="222"/>
      <c r="C32" s="178"/>
    </row>
    <row r="33" spans="1:8" ht="14.45" customHeight="1" x14ac:dyDescent="0.2">
      <c r="A33" s="143">
        <v>19</v>
      </c>
      <c r="B33" s="51" t="s">
        <v>62</v>
      </c>
      <c r="C33" s="178">
        <v>6192736.2999999998</v>
      </c>
      <c r="D33" s="136">
        <f>C33*100/[10]XML060_05_MVP_Regio_2023_JJ!$D$29-100</f>
        <v>-2.1358292712586859</v>
      </c>
      <c r="E33" s="136">
        <f>C33*100/[11]XML060_05_MVP_Regio_2022_JJ!$D$29-100</f>
        <v>-6.5061651724627154</v>
      </c>
    </row>
    <row r="34" spans="1:8" ht="14.45" customHeight="1" x14ac:dyDescent="0.2">
      <c r="A34" s="143">
        <v>20</v>
      </c>
      <c r="B34" s="51" t="s">
        <v>63</v>
      </c>
      <c r="C34" s="178">
        <v>1357493.53</v>
      </c>
      <c r="D34" s="136">
        <f>C34*100/[10]XML060_05_MVP_Regio_2023_JJ!$D$30-100</f>
        <v>-4.3762988859923126</v>
      </c>
      <c r="E34" s="136">
        <f>C34*100/[11]XML060_05_MVP_Regio_2022_JJ!$D$30-100</f>
        <v>-13.804565858990955</v>
      </c>
      <c r="F34" s="145"/>
      <c r="G34" s="145"/>
      <c r="H34" s="145"/>
    </row>
    <row r="35" spans="1:8" ht="14.45" customHeight="1" x14ac:dyDescent="0.2">
      <c r="A35" s="143">
        <v>21</v>
      </c>
      <c r="B35" s="51" t="s">
        <v>64</v>
      </c>
      <c r="C35" s="178">
        <v>14442936.4</v>
      </c>
      <c r="D35" s="136">
        <f>C35*100/[10]XML060_05_MVP_Regio_2023_JJ!$D$31-100</f>
        <v>-1.274391961354425</v>
      </c>
      <c r="E35" s="136">
        <f>C35*100/[11]XML060_05_MVP_Regio_2022_JJ!$D$31-100</f>
        <v>-0.89017565721258052</v>
      </c>
      <c r="F35" s="145"/>
      <c r="G35" s="145"/>
      <c r="H35" s="145"/>
    </row>
    <row r="36" spans="1:8" ht="14.45" customHeight="1" x14ac:dyDescent="0.2">
      <c r="A36" s="143">
        <v>22</v>
      </c>
      <c r="B36" s="51" t="s">
        <v>65</v>
      </c>
      <c r="C36" s="178">
        <v>2022468.12</v>
      </c>
      <c r="D36" s="136">
        <f>C36*100/[10]XML060_05_MVP_Regio_2023_JJ!$D$32-100</f>
        <v>-2.0057806889591063</v>
      </c>
      <c r="E36" s="136">
        <f>C36*100/[11]XML060_05_MVP_Regio_2022_JJ!$D$32-100</f>
        <v>-9.9143447634285025</v>
      </c>
      <c r="F36" s="145"/>
      <c r="G36" s="145"/>
      <c r="H36" s="145"/>
    </row>
    <row r="37" spans="1:8" ht="14.45" customHeight="1" x14ac:dyDescent="0.2">
      <c r="A37" s="143">
        <v>23</v>
      </c>
      <c r="B37" s="51" t="s">
        <v>66</v>
      </c>
      <c r="C37" s="178">
        <v>884600.15</v>
      </c>
      <c r="D37" s="136">
        <f>C37*100/[10]XML060_05_MVP_Regio_2023_JJ!$D$33-100</f>
        <v>-10.077506243721444</v>
      </c>
      <c r="E37" s="136">
        <f>C37*100/[11]XML060_05_MVP_Regio_2022_JJ!$D$33-100</f>
        <v>-10.35315399156822</v>
      </c>
      <c r="F37" s="145"/>
      <c r="G37" s="145"/>
      <c r="H37" s="145"/>
    </row>
    <row r="38" spans="1:8" ht="14.45" customHeight="1" x14ac:dyDescent="0.2">
      <c r="A38" s="134"/>
      <c r="B38" s="222"/>
      <c r="C38" s="178"/>
      <c r="F38" s="145"/>
      <c r="G38" s="145"/>
      <c r="H38" s="145"/>
    </row>
    <row r="39" spans="1:8" ht="14.45" customHeight="1" x14ac:dyDescent="0.2">
      <c r="A39" s="159">
        <v>24</v>
      </c>
      <c r="B39" s="52" t="s">
        <v>37</v>
      </c>
      <c r="C39" s="77">
        <v>58040409.43</v>
      </c>
      <c r="D39" s="133">
        <f>C39*100/[10]XML060_05_MVP_Regio_2023_JJ!$D$11-100</f>
        <v>-4.3529619861366626</v>
      </c>
      <c r="E39" s="133">
        <f>C39*100/[11]XML060_05_MVP_Regio_2022_JJ!$D$11-100</f>
        <v>-9.5783928299388066</v>
      </c>
      <c r="F39" s="145"/>
      <c r="G39" s="145"/>
      <c r="H39" s="145"/>
    </row>
    <row r="40" spans="1:8" ht="14.45" customHeight="1" x14ac:dyDescent="0.2">
      <c r="A40" s="134"/>
      <c r="B40" s="223" t="s">
        <v>38</v>
      </c>
      <c r="C40" s="77"/>
      <c r="D40" s="136"/>
      <c r="F40" s="145"/>
      <c r="G40" s="145"/>
      <c r="H40" s="145"/>
    </row>
    <row r="41" spans="1:8" ht="12.75" customHeight="1" x14ac:dyDescent="0.2">
      <c r="A41" s="143">
        <v>25</v>
      </c>
      <c r="B41" s="51" t="s">
        <v>69</v>
      </c>
      <c r="C41" s="178">
        <v>3049237.83</v>
      </c>
      <c r="D41" s="136">
        <f>C41*100/3283652-100</f>
        <v>-7.1388250033803757</v>
      </c>
      <c r="E41" s="184">
        <f>C41*100/3465950-100</f>
        <v>-12.023028895396649</v>
      </c>
      <c r="F41" s="234"/>
    </row>
    <row r="42" spans="1:8" ht="12.75" customHeight="1" x14ac:dyDescent="0.2">
      <c r="A42" s="143">
        <v>26</v>
      </c>
      <c r="B42" s="51" t="s">
        <v>70</v>
      </c>
      <c r="C42" s="181">
        <v>56532989.249999993</v>
      </c>
      <c r="D42" s="136">
        <f>C42*100/57398216-100</f>
        <v>-1.5074105264874618</v>
      </c>
      <c r="E42" s="184">
        <f>C42*100/60722700-100</f>
        <v>-6.8997438355013969</v>
      </c>
    </row>
    <row r="43" spans="1:8" x14ac:dyDescent="0.2">
      <c r="C43" s="178"/>
      <c r="E43" s="136"/>
    </row>
    <row r="44" spans="1:8" x14ac:dyDescent="0.2">
      <c r="A44" s="146"/>
      <c r="B44" s="84"/>
      <c r="C44" s="138"/>
      <c r="D44" s="130"/>
      <c r="E44" s="138"/>
    </row>
    <row r="45" spans="1:8" x14ac:dyDescent="0.2">
      <c r="A45" s="146"/>
      <c r="B45" s="84"/>
      <c r="C45" s="138"/>
      <c r="D45" s="130"/>
      <c r="E45" s="138"/>
    </row>
    <row r="46" spans="1:8" x14ac:dyDescent="0.2">
      <c r="A46" s="147"/>
      <c r="B46" s="147"/>
      <c r="C46" s="148"/>
    </row>
    <row r="47" spans="1:8" x14ac:dyDescent="0.2">
      <c r="A47" s="147"/>
      <c r="B47" s="147"/>
      <c r="C47" s="148"/>
    </row>
    <row r="48" spans="1:8" x14ac:dyDescent="0.2">
      <c r="A48" s="147"/>
      <c r="B48" s="147"/>
      <c r="C48" s="145"/>
    </row>
    <row r="49" spans="1:3" x14ac:dyDescent="0.2">
      <c r="A49" s="147"/>
      <c r="B49" s="147"/>
      <c r="C49" s="145"/>
    </row>
    <row r="50" spans="1:3" x14ac:dyDescent="0.2">
      <c r="A50" s="147"/>
      <c r="B50" s="147"/>
      <c r="C50" s="145"/>
    </row>
    <row r="51" spans="1:3" x14ac:dyDescent="0.2">
      <c r="A51" s="147"/>
      <c r="B51" s="147"/>
      <c r="C51" s="145"/>
    </row>
    <row r="52" spans="1:3" x14ac:dyDescent="0.2">
      <c r="A52" s="147"/>
      <c r="B52" s="147"/>
      <c r="C52" s="145"/>
    </row>
    <row r="53" spans="1:3" x14ac:dyDescent="0.2">
      <c r="A53" s="147"/>
      <c r="B53" s="147"/>
      <c r="C53" s="145"/>
    </row>
    <row r="54" spans="1:3" x14ac:dyDescent="0.2">
      <c r="A54" s="147"/>
      <c r="B54" s="147"/>
      <c r="C54" s="145"/>
    </row>
    <row r="55" spans="1:3" x14ac:dyDescent="0.2">
      <c r="A55" s="147"/>
      <c r="B55" s="147"/>
      <c r="C55" s="145"/>
    </row>
    <row r="56" spans="1:3" x14ac:dyDescent="0.2">
      <c r="A56" s="147"/>
      <c r="B56" s="147"/>
      <c r="C56" s="145"/>
    </row>
    <row r="57" spans="1:3" x14ac:dyDescent="0.2">
      <c r="A57" s="147"/>
      <c r="B57" s="147"/>
      <c r="C57" s="145"/>
    </row>
    <row r="58" spans="1:3" x14ac:dyDescent="0.2">
      <c r="A58" s="147"/>
      <c r="B58" s="147"/>
      <c r="C58" s="145"/>
    </row>
    <row r="59" spans="1:3" x14ac:dyDescent="0.2">
      <c r="A59" s="147"/>
      <c r="B59" s="147"/>
      <c r="C59" s="145"/>
    </row>
    <row r="60" spans="1:3" x14ac:dyDescent="0.2">
      <c r="A60" s="147"/>
      <c r="B60" s="147"/>
      <c r="C60" s="145"/>
    </row>
    <row r="61" spans="1:3" x14ac:dyDescent="0.2">
      <c r="A61" s="147"/>
      <c r="B61" s="147"/>
      <c r="C61" s="145"/>
    </row>
    <row r="62" spans="1:3" x14ac:dyDescent="0.2">
      <c r="A62" s="149"/>
      <c r="B62" s="150"/>
      <c r="C62" s="145"/>
    </row>
    <row r="81" spans="2:2" x14ac:dyDescent="0.2">
      <c r="B81" s="151"/>
    </row>
  </sheetData>
  <mergeCells count="5">
    <mergeCell ref="A8:A11"/>
    <mergeCell ref="B8:B11"/>
    <mergeCell ref="C8:C10"/>
    <mergeCell ref="D9:D10"/>
    <mergeCell ref="E9:E10"/>
  </mergeCells>
  <pageMargins left="0.51181102362204722" right="0.43307086614173229" top="0.39370078740157483" bottom="0.51181102362204722" header="0.51181102362204722" footer="0"/>
  <pageSetup paperSize="9"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81"/>
  <sheetViews>
    <sheetView topLeftCell="A25" workbookViewId="0">
      <selection activeCell="E35" sqref="E35"/>
    </sheetView>
  </sheetViews>
  <sheetFormatPr baseColWidth="10" defaultColWidth="11.42578125" defaultRowHeight="12.75" x14ac:dyDescent="0.2"/>
  <cols>
    <col min="1" max="1" width="7.7109375" style="14" customWidth="1"/>
    <col min="2" max="2" width="36" style="12" customWidth="1"/>
    <col min="3" max="3" width="16.7109375" style="12" customWidth="1"/>
    <col min="4" max="7" width="9.7109375" style="12" customWidth="1"/>
    <col min="8" max="16384" width="11.42578125" style="12"/>
  </cols>
  <sheetData>
    <row r="1" spans="1:7" ht="12.75" customHeight="1" x14ac:dyDescent="0.2">
      <c r="B1" s="172" t="s">
        <v>182</v>
      </c>
      <c r="C1" s="33"/>
      <c r="D1" s="33"/>
      <c r="E1" s="33"/>
      <c r="F1" s="33"/>
      <c r="G1" s="33"/>
    </row>
    <row r="2" spans="1:7" ht="12.75" customHeight="1" x14ac:dyDescent="0.2">
      <c r="B2" s="31"/>
      <c r="C2" s="33"/>
      <c r="D2" s="33"/>
      <c r="E2" s="33"/>
      <c r="F2" s="33"/>
      <c r="G2" s="33"/>
    </row>
    <row r="3" spans="1:7" ht="9.75" customHeight="1" x14ac:dyDescent="0.2"/>
    <row r="4" spans="1:7" s="14" customFormat="1" ht="12" customHeight="1" x14ac:dyDescent="0.2">
      <c r="B4" s="173" t="s">
        <v>166</v>
      </c>
      <c r="C4" s="50"/>
      <c r="D4" s="50"/>
      <c r="E4" s="50"/>
      <c r="F4" s="50"/>
      <c r="G4" s="13"/>
    </row>
    <row r="5" spans="1:7" s="14" customFormat="1" ht="12.75" customHeight="1" x14ac:dyDescent="0.2">
      <c r="B5" s="173" t="s">
        <v>268</v>
      </c>
      <c r="C5" s="50"/>
      <c r="D5" s="50"/>
      <c r="E5" s="50"/>
      <c r="F5" s="50"/>
      <c r="G5" s="13"/>
    </row>
    <row r="6" spans="1:7" ht="11.25" customHeight="1" x14ac:dyDescent="0.25">
      <c r="G6" s="35"/>
    </row>
    <row r="7" spans="1:7" ht="12.75" customHeight="1" x14ac:dyDescent="0.2"/>
    <row r="8" spans="1:7" ht="15.75" customHeight="1" x14ac:dyDescent="0.2">
      <c r="A8" s="284"/>
      <c r="B8" s="312" t="s">
        <v>44</v>
      </c>
      <c r="C8" s="277" t="s">
        <v>6</v>
      </c>
      <c r="D8" s="304" t="s">
        <v>6</v>
      </c>
      <c r="E8" s="313"/>
      <c r="F8" s="313"/>
      <c r="G8" s="313"/>
    </row>
    <row r="9" spans="1:7" ht="14.25" customHeight="1" x14ac:dyDescent="0.2">
      <c r="A9" s="285"/>
      <c r="B9" s="288"/>
      <c r="C9" s="288"/>
      <c r="D9" s="301" t="s">
        <v>21</v>
      </c>
      <c r="E9" s="302"/>
      <c r="F9" s="301" t="s">
        <v>79</v>
      </c>
      <c r="G9" s="303"/>
    </row>
    <row r="10" spans="1:7" ht="15" customHeight="1" x14ac:dyDescent="0.2">
      <c r="A10" s="285"/>
      <c r="B10" s="288"/>
      <c r="C10" s="278"/>
      <c r="D10" s="232">
        <v>2024</v>
      </c>
      <c r="E10" s="174">
        <v>2023</v>
      </c>
      <c r="F10" s="232">
        <v>2024</v>
      </c>
      <c r="G10" s="175">
        <v>2023</v>
      </c>
    </row>
    <row r="11" spans="1:7" ht="15.75" customHeight="1" x14ac:dyDescent="0.2">
      <c r="A11" s="286"/>
      <c r="B11" s="278"/>
      <c r="C11" s="304" t="s">
        <v>195</v>
      </c>
      <c r="D11" s="303"/>
      <c r="E11" s="303"/>
      <c r="F11" s="303"/>
      <c r="G11" s="303"/>
    </row>
    <row r="12" spans="1:7" ht="15.75" customHeight="1" x14ac:dyDescent="0.2">
      <c r="A12" s="36"/>
      <c r="B12" s="15"/>
      <c r="C12" s="17"/>
      <c r="D12" s="17"/>
      <c r="E12" s="18"/>
      <c r="F12" s="18"/>
      <c r="G12" s="19"/>
    </row>
    <row r="13" spans="1:7" ht="12.75" customHeight="1" x14ac:dyDescent="0.2">
      <c r="A13" s="27">
        <v>1</v>
      </c>
      <c r="B13" s="51" t="s">
        <v>45</v>
      </c>
      <c r="C13" s="178">
        <v>1253759.3700000001</v>
      </c>
      <c r="D13" s="61">
        <f>C13/'[7]Stru-Kreise-oDS  '!$D$10</f>
        <v>260.27805065393403</v>
      </c>
      <c r="E13" s="61">
        <v>254.07442198233562</v>
      </c>
      <c r="F13" s="218">
        <f>C13/'[7]Stru-Kreise-oDS  '!$F$10</f>
        <v>0.90263383575475808</v>
      </c>
      <c r="G13" s="218">
        <v>0.79796606826385785</v>
      </c>
    </row>
    <row r="14" spans="1:7" ht="12.75" customHeight="1" x14ac:dyDescent="0.2">
      <c r="A14" s="27">
        <v>2</v>
      </c>
      <c r="B14" s="51" t="s">
        <v>46</v>
      </c>
      <c r="C14" s="178">
        <v>399620.48</v>
      </c>
      <c r="D14" s="61">
        <f>C14/'[7]Stru-Kreise-oDS  '!$D$32</f>
        <v>105.83169491525423</v>
      </c>
      <c r="E14" s="61">
        <v>122.06384192619733</v>
      </c>
      <c r="F14" s="218">
        <f>C14/'[7]Stru-Kreise-oDS  '!$F$32</f>
        <v>0.49538576089260483</v>
      </c>
      <c r="G14" s="218">
        <v>0.5385978141782658</v>
      </c>
    </row>
    <row r="15" spans="1:7" ht="14.45" customHeight="1" x14ac:dyDescent="0.2">
      <c r="A15" s="27">
        <v>3</v>
      </c>
      <c r="B15" s="51" t="s">
        <v>47</v>
      </c>
      <c r="C15" s="178">
        <v>1041399.83</v>
      </c>
      <c r="D15" s="61">
        <f>C15/'[7]Stru-Kreise-oDS  '!$D$49</f>
        <v>103.75608548371027</v>
      </c>
      <c r="E15" s="61">
        <v>114.13684221065279</v>
      </c>
      <c r="F15" s="218">
        <f>C15/'[7]Stru-Kreise-oDS  '!$F$49</f>
        <v>0.32405377996912405</v>
      </c>
      <c r="G15" s="218">
        <v>0.34579232649279529</v>
      </c>
    </row>
    <row r="16" spans="1:7" ht="14.45" customHeight="1" x14ac:dyDescent="0.2">
      <c r="A16" s="27">
        <v>4</v>
      </c>
      <c r="B16" s="51" t="s">
        <v>48</v>
      </c>
      <c r="C16" s="178">
        <v>149971.4</v>
      </c>
      <c r="D16" s="61">
        <f>C16/'[7]Stru-Kreise-oDS  '!$D$79</f>
        <v>77.584790481117437</v>
      </c>
      <c r="E16" s="61">
        <v>82.463573866406634</v>
      </c>
      <c r="F16" s="218">
        <f>C16/'[7]Stru-Kreise-oDS  '!$F$79</f>
        <v>0.38502768373779833</v>
      </c>
      <c r="G16" s="218">
        <v>0.41130256964075651</v>
      </c>
    </row>
    <row r="17" spans="1:7" ht="14.45" customHeight="1" x14ac:dyDescent="0.2">
      <c r="A17" s="27">
        <v>5</v>
      </c>
      <c r="B17" s="51" t="s">
        <v>49</v>
      </c>
      <c r="C17" s="178">
        <v>204486.75</v>
      </c>
      <c r="D17" s="61">
        <f>C17/'[7]Stru-Kreise-oDS  '!$D$91</f>
        <v>117.65635788262371</v>
      </c>
      <c r="E17" s="61">
        <v>119.00023398328692</v>
      </c>
      <c r="F17" s="218">
        <f>C17/'[7]Stru-Kreise-oDS  '!$F$91</f>
        <v>0.55079450467771873</v>
      </c>
      <c r="G17" s="218">
        <v>0.60185694755323982</v>
      </c>
    </row>
    <row r="18" spans="1:7" ht="14.45" customHeight="1" x14ac:dyDescent="0.2">
      <c r="A18" s="27"/>
      <c r="B18" s="51"/>
      <c r="C18" s="178"/>
    </row>
    <row r="19" spans="1:7" ht="14.45" customHeight="1" x14ac:dyDescent="0.2">
      <c r="A19" s="27">
        <v>6</v>
      </c>
      <c r="B19" s="51" t="s">
        <v>50</v>
      </c>
      <c r="C19" s="178">
        <v>5133159.54</v>
      </c>
      <c r="D19" s="61">
        <f>C19/'[7]Stru-Kreise-oDS  '!$D$107</f>
        <v>552.36839987087058</v>
      </c>
      <c r="E19" s="61">
        <v>667.98802191955735</v>
      </c>
      <c r="F19" s="218">
        <f>C19/'[7]Stru-Kreise-oDS  '!$F$107</f>
        <v>2.4081146239882827</v>
      </c>
      <c r="G19" s="218">
        <v>3.0486818925646242</v>
      </c>
    </row>
    <row r="20" spans="1:7" ht="14.45" customHeight="1" x14ac:dyDescent="0.2">
      <c r="A20" s="27">
        <v>7</v>
      </c>
      <c r="B20" s="51" t="s">
        <v>51</v>
      </c>
      <c r="C20" s="178">
        <v>1934872</v>
      </c>
      <c r="D20" s="61">
        <f>C20/'[7]Stru-Kreise-oDS  '!$D$143</f>
        <v>318.39262794141848</v>
      </c>
      <c r="E20" s="61">
        <v>328.88670124817639</v>
      </c>
      <c r="F20" s="218">
        <f>C20/'[7]Stru-Kreise-oDS  '!$F$143</f>
        <v>1.4221027555322368</v>
      </c>
      <c r="G20" s="218">
        <v>1.414795477888694</v>
      </c>
    </row>
    <row r="21" spans="1:7" ht="14.45" customHeight="1" x14ac:dyDescent="0.2">
      <c r="A21" s="27">
        <v>8</v>
      </c>
      <c r="B21" s="51" t="s">
        <v>52</v>
      </c>
      <c r="C21" s="181">
        <v>6019659.0499999998</v>
      </c>
      <c r="D21" s="225">
        <f>C21/'[7]Stru-Kreise-oDS  '!$D$165</f>
        <v>321.35698537262437</v>
      </c>
      <c r="E21" s="225">
        <v>323.74278561722588</v>
      </c>
      <c r="F21" s="226">
        <f>C21/'[7]Stru-Kreise-oDS  '!$F$165</f>
        <v>1.323427112193355</v>
      </c>
      <c r="G21" s="226">
        <v>1.2971261664868479</v>
      </c>
    </row>
    <row r="22" spans="1:7" ht="14.45" customHeight="1" x14ac:dyDescent="0.2">
      <c r="A22" s="27">
        <v>9</v>
      </c>
      <c r="B22" s="51" t="s">
        <v>53</v>
      </c>
      <c r="C22" s="178">
        <v>1948868.67</v>
      </c>
      <c r="D22" s="225">
        <f>C22/'[7]Stru-Kreise-oDS  '!$D$202</f>
        <v>364.27451775700933</v>
      </c>
      <c r="E22" s="61">
        <v>374.72194112235513</v>
      </c>
      <c r="F22" s="218">
        <f>C22/'[7]Stru-Kreise-oDS  '!$F$202</f>
        <v>1.768484887952517</v>
      </c>
      <c r="G22" s="218">
        <v>1.6025470272673614</v>
      </c>
    </row>
    <row r="23" spans="1:7" ht="14.45" customHeight="1" x14ac:dyDescent="0.2">
      <c r="A23" s="27">
        <v>10</v>
      </c>
      <c r="B23" s="51" t="s">
        <v>54</v>
      </c>
      <c r="C23" s="181">
        <v>407051.02</v>
      </c>
      <c r="D23" s="225">
        <f>C23/'[7]Stru-Kreise-oDS  '!$D$226</f>
        <v>94.531124013005112</v>
      </c>
      <c r="E23" s="225">
        <v>92.426524028966426</v>
      </c>
      <c r="F23" s="226">
        <f>C23/'[7]Stru-Kreise-oDS  '!$F$226</f>
        <v>0.31802259938791122</v>
      </c>
      <c r="G23" s="226">
        <v>0.29201315604646655</v>
      </c>
    </row>
    <row r="24" spans="1:7" ht="14.45" customHeight="1" x14ac:dyDescent="0.2">
      <c r="A24" s="27">
        <v>11</v>
      </c>
      <c r="B24" s="51" t="s">
        <v>55</v>
      </c>
      <c r="C24" s="178">
        <v>1966535.04</v>
      </c>
      <c r="D24" s="61">
        <f>C24/'[7]Stru-Kreise-oDS  '!$D$243</f>
        <v>181.73320765178821</v>
      </c>
      <c r="E24" s="61">
        <v>179.55001286780475</v>
      </c>
      <c r="F24" s="218">
        <f>C24/'[7]Stru-Kreise-oDS  '!$F$243</f>
        <v>0.91960917584191826</v>
      </c>
      <c r="G24" s="218">
        <v>0.82830104393595327</v>
      </c>
    </row>
    <row r="25" spans="1:7" x14ac:dyDescent="0.2">
      <c r="A25" s="41"/>
      <c r="B25" s="98"/>
    </row>
    <row r="26" spans="1:7" ht="14.45" customHeight="1" x14ac:dyDescent="0.2">
      <c r="A26" s="27">
        <v>12</v>
      </c>
      <c r="B26" s="51" t="s">
        <v>56</v>
      </c>
      <c r="C26" s="178">
        <v>2621798.19</v>
      </c>
      <c r="D26" s="61">
        <f>C26/'[7]Stru-Kreise-oDS  '!$D$279</f>
        <v>195.13234519202143</v>
      </c>
      <c r="E26" s="61">
        <v>198.29425651392631</v>
      </c>
      <c r="F26" s="218">
        <f>C26/'[7]Stru-Kreise-oDS  '!$F$279</f>
        <v>0.75407440613650722</v>
      </c>
      <c r="G26" s="218">
        <v>0.68719123017358152</v>
      </c>
    </row>
    <row r="27" spans="1:7" ht="14.45" customHeight="1" x14ac:dyDescent="0.2">
      <c r="A27" s="73">
        <v>13</v>
      </c>
      <c r="B27" s="51" t="s">
        <v>57</v>
      </c>
      <c r="C27" s="178">
        <v>975960.95</v>
      </c>
      <c r="D27" s="61">
        <f>C27/'[7]Stru-Kreise-oDS  '!$D$301</f>
        <v>152.54156767739917</v>
      </c>
      <c r="E27" s="61">
        <v>142.15956638708658</v>
      </c>
      <c r="F27" s="218">
        <f>C27/'[7]Stru-Kreise-oDS  '!$F$301</f>
        <v>0.69589185730133718</v>
      </c>
      <c r="G27" s="218">
        <v>0.6125937833895112</v>
      </c>
    </row>
    <row r="28" spans="1:7" ht="14.45" customHeight="1" x14ac:dyDescent="0.2">
      <c r="A28" s="27">
        <v>14</v>
      </c>
      <c r="B28" s="51" t="s">
        <v>58</v>
      </c>
      <c r="C28" s="178">
        <v>2158074.7799999998</v>
      </c>
      <c r="D28" s="61">
        <f>C28/'[7]Stru-Kreise-oDS  '!$D$318</f>
        <v>406.49364852137876</v>
      </c>
      <c r="E28" s="61">
        <v>394.06768997502678</v>
      </c>
      <c r="F28" s="218">
        <f>C28/'[7]Stru-Kreise-oDS  '!$F$318</f>
        <v>1.8920385703894942</v>
      </c>
      <c r="G28" s="218">
        <v>1.9097470557682394</v>
      </c>
    </row>
    <row r="29" spans="1:7" ht="14.45" customHeight="1" x14ac:dyDescent="0.2">
      <c r="A29" s="27">
        <v>15</v>
      </c>
      <c r="B29" s="51" t="s">
        <v>59</v>
      </c>
      <c r="C29" s="178">
        <v>2971816.43</v>
      </c>
      <c r="D29" s="61">
        <f>C29/'[7]Stru-Kreise-oDS  '!$D$353</f>
        <v>223.00888713792588</v>
      </c>
      <c r="E29" s="61">
        <v>211.9293744421303</v>
      </c>
      <c r="F29" s="218">
        <f>C29/'[7]Stru-Kreise-oDS  '!$F$353</f>
        <v>0.67490542573236856</v>
      </c>
      <c r="G29" s="218">
        <v>0.7057898748038296</v>
      </c>
    </row>
    <row r="30" spans="1:7" ht="14.45" customHeight="1" x14ac:dyDescent="0.2">
      <c r="A30" s="27">
        <v>16</v>
      </c>
      <c r="B30" s="51" t="s">
        <v>60</v>
      </c>
      <c r="C30" s="178">
        <v>1092404.4099999999</v>
      </c>
      <c r="D30" s="61">
        <f>C30/'[7]Stru-Kreise-oDS  '!$D$376</f>
        <v>217.56710017924715</v>
      </c>
      <c r="E30" s="61">
        <v>221.41655892391083</v>
      </c>
      <c r="F30" s="218">
        <f>C30/'[7]Stru-Kreise-oDS  '!$F$376</f>
        <v>0.9949221768757982</v>
      </c>
      <c r="G30" s="218">
        <v>0.97896143063071994</v>
      </c>
    </row>
    <row r="31" spans="1:7" ht="14.45" customHeight="1" x14ac:dyDescent="0.2">
      <c r="A31" s="27">
        <v>17</v>
      </c>
      <c r="B31" s="51" t="s">
        <v>61</v>
      </c>
      <c r="C31" s="178">
        <v>2860737.02</v>
      </c>
      <c r="D31" s="61">
        <f>C31/'[7]Stru-Kreise-oDS  '!$D$396</f>
        <v>402.69383727477475</v>
      </c>
      <c r="E31" s="61">
        <v>442.49585433016659</v>
      </c>
      <c r="F31" s="218">
        <f>C31/'[7]Stru-Kreise-oDS  '!$F$396</f>
        <v>2.1482892467122325</v>
      </c>
      <c r="G31" s="218">
        <v>2.296341203439332</v>
      </c>
    </row>
    <row r="32" spans="1:7" x14ac:dyDescent="0.2">
      <c r="A32" s="41"/>
      <c r="B32" s="98"/>
    </row>
    <row r="33" spans="1:10" ht="14.45" customHeight="1" x14ac:dyDescent="0.2">
      <c r="A33" s="27">
        <v>18</v>
      </c>
      <c r="B33" s="51" t="s">
        <v>62</v>
      </c>
      <c r="C33" s="178">
        <v>6192736.2999999998</v>
      </c>
      <c r="D33" s="61">
        <f>C33/'[7]Stru-Kreise-oDS  '!$D$426</f>
        <v>698.95443566591416</v>
      </c>
      <c r="E33" s="61">
        <v>718.18059357621155</v>
      </c>
      <c r="F33" s="218">
        <f>C33/'[7]Stru-Kreise-oDS  '!$F$426</f>
        <v>2.6587001360260585</v>
      </c>
      <c r="G33" s="218">
        <v>2.6649734621924748</v>
      </c>
      <c r="H33" s="28"/>
      <c r="I33" s="28"/>
      <c r="J33" s="28"/>
    </row>
    <row r="34" spans="1:10" ht="14.45" customHeight="1" x14ac:dyDescent="0.2">
      <c r="A34" s="27">
        <v>19</v>
      </c>
      <c r="B34" s="51" t="s">
        <v>63</v>
      </c>
      <c r="C34" s="178">
        <v>1357493.53</v>
      </c>
      <c r="D34" s="61">
        <f>C34/'[7]Stru-Kreise-oDS  '!$D$450</f>
        <v>198.2321159462617</v>
      </c>
      <c r="E34" s="61">
        <v>206.34016860465118</v>
      </c>
      <c r="F34" s="218">
        <f>C34/'[7]Stru-Kreise-oDS  '!$F$450</f>
        <v>0.96787496663079176</v>
      </c>
      <c r="G34" s="218">
        <v>0.96410115829075804</v>
      </c>
      <c r="H34" s="28"/>
      <c r="I34" s="28"/>
      <c r="J34" s="28"/>
    </row>
    <row r="35" spans="1:10" ht="14.45" customHeight="1" x14ac:dyDescent="0.2">
      <c r="A35" s="27">
        <v>20</v>
      </c>
      <c r="B35" s="51" t="s">
        <v>64</v>
      </c>
      <c r="C35" s="178">
        <v>14442936.4</v>
      </c>
      <c r="D35" s="61">
        <f>C35/'[7]Stru-Kreise-oDS  '!$D$469</f>
        <v>1587.8338170624452</v>
      </c>
      <c r="E35" s="61">
        <v>1567.1528591322976</v>
      </c>
      <c r="F35" s="218">
        <f>C35/'[7]Stru-Kreise-oDS  '!$F$469</f>
        <v>6.9120339780872531</v>
      </c>
      <c r="G35" s="218">
        <v>6.6660482695963266</v>
      </c>
      <c r="H35" s="28"/>
      <c r="I35" s="28"/>
      <c r="J35" s="28"/>
    </row>
    <row r="36" spans="1:10" ht="14.45" customHeight="1" x14ac:dyDescent="0.2">
      <c r="A36" s="27">
        <v>21</v>
      </c>
      <c r="B36" s="51" t="s">
        <v>65</v>
      </c>
      <c r="C36" s="178">
        <v>2022468.12</v>
      </c>
      <c r="D36" s="61">
        <f>C36/'[7]Stru-Kreise-oDS  '!$D$507</f>
        <v>288.55302040233988</v>
      </c>
      <c r="E36" s="61">
        <v>276.88016098738933</v>
      </c>
      <c r="F36" s="218">
        <f>C36/'[7]Stru-Kreise-oDS  '!$F$507</f>
        <v>1.4186691890144338</v>
      </c>
      <c r="G36" s="218">
        <v>1.3559738322523172</v>
      </c>
      <c r="H36" s="28"/>
      <c r="I36" s="28"/>
      <c r="J36" s="28"/>
    </row>
    <row r="37" spans="1:10" ht="14.45" customHeight="1" x14ac:dyDescent="0.2">
      <c r="A37" s="27">
        <v>22</v>
      </c>
      <c r="B37" s="51" t="s">
        <v>66</v>
      </c>
      <c r="C37" s="178">
        <v>884600.15</v>
      </c>
      <c r="D37" s="61">
        <f>C37/'[7]Stru-Kreise-oDS  '!$D$531</f>
        <v>127.3905745967742</v>
      </c>
      <c r="E37" s="61">
        <v>142.24063475997687</v>
      </c>
      <c r="F37" s="218">
        <f>C37/'[7]Stru-Kreise-oDS  '!$F$531</f>
        <v>0.66417561709731665</v>
      </c>
      <c r="G37" s="218">
        <v>0.65642878419740813</v>
      </c>
      <c r="H37" s="28"/>
      <c r="I37" s="28"/>
      <c r="J37" s="28"/>
    </row>
    <row r="38" spans="1:10" x14ac:dyDescent="0.2">
      <c r="A38" s="41"/>
      <c r="B38" s="98"/>
    </row>
    <row r="39" spans="1:10" ht="14.45" customHeight="1" x14ac:dyDescent="0.2">
      <c r="A39" s="72">
        <v>23</v>
      </c>
      <c r="B39" s="52" t="s">
        <v>37</v>
      </c>
      <c r="C39" s="77">
        <v>58040409.43</v>
      </c>
      <c r="D39" s="77">
        <v>349.1551481372307</v>
      </c>
      <c r="E39" s="77">
        <v>358.07906104505355</v>
      </c>
      <c r="F39" s="219">
        <v>1.445126231569452</v>
      </c>
      <c r="G39" s="219">
        <v>1.4392424669769117</v>
      </c>
      <c r="H39" s="28"/>
      <c r="I39" s="28"/>
      <c r="J39" s="28"/>
    </row>
    <row r="40" spans="1:10" ht="12.75" customHeight="1" x14ac:dyDescent="0.2">
      <c r="A40" s="27"/>
      <c r="B40" s="51" t="s">
        <v>38</v>
      </c>
      <c r="C40" s="204"/>
    </row>
    <row r="41" spans="1:10" ht="12.75" customHeight="1" x14ac:dyDescent="0.2">
      <c r="A41" s="27">
        <v>24</v>
      </c>
      <c r="B41" s="51" t="s">
        <v>67</v>
      </c>
      <c r="C41" s="178">
        <v>3049237.83</v>
      </c>
      <c r="D41" s="225">
        <v>136.73099098695127</v>
      </c>
      <c r="E41" s="225">
        <v>144.33635648351648</v>
      </c>
      <c r="F41" s="226">
        <v>0.4941945710583075</v>
      </c>
      <c r="G41" s="226">
        <v>0.50123519834207575</v>
      </c>
    </row>
    <row r="42" spans="1:10" x14ac:dyDescent="0.2">
      <c r="A42" s="27">
        <v>25</v>
      </c>
      <c r="B42" s="51" t="s">
        <v>68</v>
      </c>
      <c r="C42" s="178">
        <v>56532989.249999993</v>
      </c>
      <c r="D42" s="225">
        <v>392.78113840061138</v>
      </c>
      <c r="E42" s="225">
        <v>391.22254691067712</v>
      </c>
      <c r="F42" s="226">
        <v>1.6630896073427419</v>
      </c>
      <c r="G42" s="226">
        <v>1.6118002741352049</v>
      </c>
    </row>
    <row r="44" spans="1:10" x14ac:dyDescent="0.2">
      <c r="A44" s="83"/>
      <c r="B44" s="84"/>
      <c r="C44" s="61"/>
      <c r="D44" s="61"/>
      <c r="E44" s="61"/>
      <c r="F44" s="61"/>
      <c r="G44" s="74"/>
    </row>
    <row r="45" spans="1:10" x14ac:dyDescent="0.2">
      <c r="A45" s="83"/>
      <c r="B45" s="84"/>
      <c r="C45" s="61"/>
      <c r="D45" s="61"/>
      <c r="E45" s="61"/>
      <c r="F45" s="61"/>
      <c r="G45" s="74"/>
    </row>
    <row r="46" spans="1:10" x14ac:dyDescent="0.2">
      <c r="A46" s="29"/>
      <c r="B46" s="29"/>
    </row>
    <row r="47" spans="1:10" x14ac:dyDescent="0.2">
      <c r="A47" s="29"/>
      <c r="B47" s="29"/>
    </row>
    <row r="48" spans="1:10" x14ac:dyDescent="0.2">
      <c r="A48" s="29"/>
      <c r="B48" s="29"/>
    </row>
    <row r="49" spans="1:2" x14ac:dyDescent="0.2">
      <c r="A49" s="29"/>
      <c r="B49" s="29"/>
    </row>
    <row r="50" spans="1:2" x14ac:dyDescent="0.2">
      <c r="A50" s="29"/>
      <c r="B50" s="29"/>
    </row>
    <row r="51" spans="1:2" x14ac:dyDescent="0.2">
      <c r="A51" s="29"/>
      <c r="B51" s="29"/>
    </row>
    <row r="52" spans="1:2" x14ac:dyDescent="0.2">
      <c r="A52" s="29"/>
      <c r="B52" s="29"/>
    </row>
    <row r="53" spans="1:2" x14ac:dyDescent="0.2">
      <c r="A53" s="29"/>
      <c r="B53" s="29"/>
    </row>
    <row r="54" spans="1:2" x14ac:dyDescent="0.2">
      <c r="A54" s="29"/>
      <c r="B54" s="29"/>
    </row>
    <row r="55" spans="1:2" x14ac:dyDescent="0.2">
      <c r="A55" s="29"/>
      <c r="B55" s="29"/>
    </row>
    <row r="56" spans="1:2" x14ac:dyDescent="0.2">
      <c r="A56" s="29"/>
      <c r="B56" s="29"/>
    </row>
    <row r="57" spans="1:2" x14ac:dyDescent="0.2">
      <c r="A57" s="29"/>
      <c r="B57" s="29"/>
    </row>
    <row r="58" spans="1:2" x14ac:dyDescent="0.2">
      <c r="A58" s="29"/>
      <c r="B58" s="29"/>
    </row>
    <row r="59" spans="1:2" x14ac:dyDescent="0.2">
      <c r="A59" s="29"/>
      <c r="B59" s="29"/>
    </row>
    <row r="60" spans="1:2" x14ac:dyDescent="0.2">
      <c r="A60" s="29"/>
      <c r="B60" s="29"/>
    </row>
    <row r="61" spans="1:2" x14ac:dyDescent="0.2">
      <c r="A61" s="29"/>
      <c r="B61" s="29"/>
    </row>
    <row r="62" spans="1:2" x14ac:dyDescent="0.2">
      <c r="A62" s="53"/>
      <c r="B62" s="30"/>
    </row>
    <row r="81" spans="2:2" x14ac:dyDescent="0.2">
      <c r="B81" s="1"/>
    </row>
  </sheetData>
  <mergeCells count="7">
    <mergeCell ref="A8:A11"/>
    <mergeCell ref="B8:B11"/>
    <mergeCell ref="C8:C10"/>
    <mergeCell ref="C11:G11"/>
    <mergeCell ref="D8:G8"/>
    <mergeCell ref="D9:E9"/>
    <mergeCell ref="F9:G9"/>
  </mergeCells>
  <phoneticPr fontId="3" type="noConversion"/>
  <pageMargins left="0.51181102362204722" right="0.43307086614173229" top="0.39370078740157483" bottom="0.51181102362204722" header="0.51181102362204722" footer="0"/>
  <pageSetup paperSize="9" scale="9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78"/>
  <sheetViews>
    <sheetView workbookViewId="0">
      <selection activeCell="E13" sqref="E13"/>
    </sheetView>
  </sheetViews>
  <sheetFormatPr baseColWidth="10" defaultColWidth="11.42578125" defaultRowHeight="12.75" x14ac:dyDescent="0.2"/>
  <cols>
    <col min="1" max="1" width="31.85546875" style="12" customWidth="1"/>
    <col min="2" max="5" width="16.7109375" style="12" customWidth="1"/>
    <col min="6" max="16384" width="11.42578125" style="12"/>
  </cols>
  <sheetData>
    <row r="1" spans="1:5" ht="12.75" customHeight="1" x14ac:dyDescent="0.2">
      <c r="A1" s="172" t="s">
        <v>183</v>
      </c>
      <c r="B1" s="172"/>
      <c r="C1" s="33"/>
      <c r="D1" s="33"/>
      <c r="E1" s="33"/>
    </row>
    <row r="2" spans="1:5" ht="12.75" customHeight="1" x14ac:dyDescent="0.2">
      <c r="A2" s="31"/>
      <c r="B2" s="31"/>
      <c r="C2" s="33"/>
      <c r="D2" s="33"/>
      <c r="E2" s="33"/>
    </row>
    <row r="3" spans="1:5" ht="12.75" customHeight="1" x14ac:dyDescent="0.2"/>
    <row r="4" spans="1:5" ht="15" customHeight="1" x14ac:dyDescent="0.2">
      <c r="A4" s="173" t="s">
        <v>187</v>
      </c>
      <c r="B4" s="173"/>
      <c r="C4" s="56"/>
      <c r="D4" s="56"/>
      <c r="E4" s="33"/>
    </row>
    <row r="5" spans="1:5" ht="12.75" customHeight="1" x14ac:dyDescent="0.25">
      <c r="A5" s="57"/>
      <c r="B5" s="57"/>
      <c r="C5" s="56"/>
      <c r="D5" s="56"/>
      <c r="E5" s="33"/>
    </row>
    <row r="6" spans="1:5" ht="12.75" customHeight="1" x14ac:dyDescent="0.25">
      <c r="E6" s="35"/>
    </row>
    <row r="7" spans="1:5" ht="12.75" customHeight="1" x14ac:dyDescent="0.2"/>
    <row r="8" spans="1:5" ht="18" customHeight="1" x14ac:dyDescent="0.2">
      <c r="A8" s="314" t="s">
        <v>23</v>
      </c>
      <c r="B8" s="317">
        <v>2010</v>
      </c>
      <c r="C8" s="317">
        <v>2011</v>
      </c>
      <c r="D8" s="317">
        <v>2012</v>
      </c>
      <c r="E8" s="320">
        <v>2013</v>
      </c>
    </row>
    <row r="9" spans="1:5" ht="15" customHeight="1" x14ac:dyDescent="0.2">
      <c r="A9" s="315"/>
      <c r="B9" s="318"/>
      <c r="C9" s="318"/>
      <c r="D9" s="318"/>
      <c r="E9" s="321"/>
    </row>
    <row r="10" spans="1:5" ht="12.75" customHeight="1" x14ac:dyDescent="0.2">
      <c r="A10" s="315"/>
      <c r="B10" s="319"/>
      <c r="C10" s="319"/>
      <c r="D10" s="319"/>
      <c r="E10" s="322"/>
    </row>
    <row r="11" spans="1:5" ht="18" customHeight="1" x14ac:dyDescent="0.2">
      <c r="A11" s="316"/>
      <c r="B11" s="304" t="s">
        <v>171</v>
      </c>
      <c r="C11" s="313"/>
      <c r="D11" s="313"/>
      <c r="E11" s="313"/>
    </row>
    <row r="12" spans="1:5" ht="14.45" customHeight="1" x14ac:dyDescent="0.2">
      <c r="A12" s="58"/>
      <c r="B12" s="63"/>
      <c r="D12" s="59"/>
      <c r="E12" s="59"/>
    </row>
    <row r="13" spans="1:5" ht="14.45" customHeight="1" x14ac:dyDescent="0.2">
      <c r="A13" s="168" t="s">
        <v>7</v>
      </c>
      <c r="B13" s="77">
        <f>[12]Tab01_Bund!$D$17</f>
        <v>5531461.2199999997</v>
      </c>
      <c r="C13" s="77">
        <f>[13]Tab01_Bund!$D$17</f>
        <v>5686458.8600000003</v>
      </c>
      <c r="D13" s="77">
        <f>[14]Tab01_Bund!$D$17</f>
        <v>5561271.6399999997</v>
      </c>
      <c r="E13" s="77"/>
    </row>
    <row r="14" spans="1:5" ht="14.45" customHeight="1" x14ac:dyDescent="0.2">
      <c r="A14" s="58"/>
      <c r="B14" s="77"/>
      <c r="C14" s="178"/>
    </row>
    <row r="15" spans="1:5" ht="14.45" customHeight="1" x14ac:dyDescent="0.2">
      <c r="A15" s="112" t="s">
        <v>24</v>
      </c>
      <c r="B15" s="178">
        <f>[12]Tab01_Bund!$D$18</f>
        <v>5313279.6100000003</v>
      </c>
      <c r="C15" s="178">
        <f>[13]Tab01_Bund!$D$18</f>
        <v>5484679.8200000003</v>
      </c>
      <c r="D15" s="178">
        <f>[14]Tab01_Bund!$D$18</f>
        <v>5393229.7000000002</v>
      </c>
      <c r="E15" s="178"/>
    </row>
    <row r="16" spans="1:5" ht="14.45" customHeight="1" x14ac:dyDescent="0.2">
      <c r="A16" s="58"/>
      <c r="B16" s="77"/>
      <c r="C16" s="178"/>
    </row>
    <row r="17" spans="1:5" ht="14.45" customHeight="1" x14ac:dyDescent="0.2">
      <c r="A17" s="112" t="s">
        <v>25</v>
      </c>
      <c r="B17" s="178">
        <f>[12]Tab01_Bund!$D$19</f>
        <v>218181.61</v>
      </c>
      <c r="C17" s="178">
        <f>[13]Tab01_Bund!$D$19</f>
        <v>201779.04</v>
      </c>
      <c r="D17" s="178">
        <f>[14]Tab01_Bund!$D$19</f>
        <v>168041.94</v>
      </c>
      <c r="E17" s="178"/>
    </row>
    <row r="18" spans="1:5" ht="14.45" customHeight="1" x14ac:dyDescent="0.2">
      <c r="A18" s="58"/>
      <c r="B18" s="77"/>
      <c r="C18" s="178"/>
    </row>
    <row r="19" spans="1:5" ht="14.45" customHeight="1" x14ac:dyDescent="0.2">
      <c r="A19" s="168" t="s">
        <v>26</v>
      </c>
      <c r="B19" s="77">
        <f>[12]Tab01_Bund!$D$13</f>
        <v>741016.89</v>
      </c>
      <c r="C19" s="77">
        <f>[13]Tab01_Bund!$D$13</f>
        <v>866130.72</v>
      </c>
      <c r="D19" s="77">
        <f>[14]Tab01_Bund!$D$13</f>
        <v>883813.01</v>
      </c>
      <c r="E19" s="77"/>
    </row>
    <row r="20" spans="1:5" ht="14.45" customHeight="1" x14ac:dyDescent="0.2">
      <c r="A20" s="112" t="s">
        <v>27</v>
      </c>
      <c r="B20" s="77"/>
      <c r="C20" s="178"/>
    </row>
    <row r="21" spans="1:5" ht="14.45" customHeight="1" x14ac:dyDescent="0.2">
      <c r="A21" s="112" t="s">
        <v>28</v>
      </c>
      <c r="B21" s="114">
        <f>[12]Tab01_Bund!$D$14</f>
        <v>3981.74</v>
      </c>
      <c r="C21" s="114">
        <f>[13]Tab01_Bund!$D$14</f>
        <v>2903.38</v>
      </c>
      <c r="D21" s="114">
        <f>[14]Tab01_Bund!$D$14</f>
        <v>3499.16</v>
      </c>
    </row>
    <row r="22" spans="1:5" ht="14.45" customHeight="1" x14ac:dyDescent="0.2">
      <c r="A22" s="44"/>
      <c r="B22" s="77"/>
      <c r="C22" s="178"/>
    </row>
    <row r="23" spans="1:5" ht="14.45" customHeight="1" x14ac:dyDescent="0.2">
      <c r="A23" s="112" t="s">
        <v>29</v>
      </c>
      <c r="B23" s="178">
        <f>[12]Tab01_Bund!$D$15</f>
        <v>341528.12</v>
      </c>
      <c r="C23" s="178">
        <f>[13]Tab01_Bund!$D$15</f>
        <v>465626.34</v>
      </c>
      <c r="D23" s="178">
        <f>[14]Tab01_Bund!$D$15</f>
        <v>469494.26</v>
      </c>
    </row>
    <row r="24" spans="1:5" ht="14.45" customHeight="1" x14ac:dyDescent="0.2">
      <c r="A24" s="44"/>
      <c r="B24" s="77"/>
      <c r="C24" s="178"/>
    </row>
    <row r="25" spans="1:5" ht="14.45" customHeight="1" x14ac:dyDescent="0.2">
      <c r="A25" s="112" t="s">
        <v>83</v>
      </c>
      <c r="B25" s="114">
        <f>[12]Tab01_Bund!$D$16</f>
        <v>395507.03</v>
      </c>
      <c r="C25" s="114">
        <f>[13]Tab01_Bund!$D$16</f>
        <v>397601</v>
      </c>
      <c r="D25" s="114">
        <f>[14]Tab01_Bund!$D$16</f>
        <v>410819.59</v>
      </c>
    </row>
    <row r="26" spans="1:5" ht="12.75" customHeight="1" x14ac:dyDescent="0.2">
      <c r="A26" s="44"/>
      <c r="B26" s="77"/>
      <c r="C26" s="178"/>
    </row>
    <row r="27" spans="1:5" ht="14.45" customHeight="1" x14ac:dyDescent="0.2">
      <c r="A27" s="168" t="s">
        <v>30</v>
      </c>
      <c r="B27" s="77">
        <f>[12]Tab01_Bund!$D$20</f>
        <v>79580.960000000006</v>
      </c>
      <c r="C27" s="77">
        <f>[13]Tab01_Bund!$D$20</f>
        <v>97768.26</v>
      </c>
      <c r="D27" s="77">
        <f>[14]Tab01_Bund!$D$20</f>
        <v>101319.9</v>
      </c>
    </row>
    <row r="28" spans="1:5" ht="14.45" customHeight="1" x14ac:dyDescent="0.2">
      <c r="A28" s="58"/>
      <c r="B28" s="77"/>
      <c r="C28" s="178"/>
    </row>
    <row r="29" spans="1:5" ht="14.45" customHeight="1" x14ac:dyDescent="0.2">
      <c r="A29" s="168" t="s">
        <v>8</v>
      </c>
      <c r="B29" s="77">
        <f>[12]Tab01_Bund!$D$21</f>
        <v>435534.77</v>
      </c>
      <c r="C29" s="77">
        <f>[13]Tab01_Bund!$D$21</f>
        <v>470633.5</v>
      </c>
      <c r="D29" s="77">
        <f>[14]Tab01_Bund!$D$21</f>
        <v>493530.63</v>
      </c>
    </row>
    <row r="30" spans="1:5" ht="14.45" customHeight="1" x14ac:dyDescent="0.2">
      <c r="A30" s="44"/>
      <c r="B30" s="77"/>
      <c r="C30" s="178"/>
    </row>
    <row r="31" spans="1:5" ht="14.45" customHeight="1" x14ac:dyDescent="0.2">
      <c r="A31" s="112" t="s">
        <v>81</v>
      </c>
      <c r="B31" s="178">
        <f>[12]Tab01_Bund!$D$22</f>
        <v>306957.76</v>
      </c>
      <c r="C31" s="178">
        <f>[13]Tab01_Bund!$D$22</f>
        <v>364899.12</v>
      </c>
      <c r="D31" s="178">
        <f>[14]Tab01_Bund!$D$22</f>
        <v>387376.11</v>
      </c>
    </row>
    <row r="32" spans="1:5" ht="14.45" customHeight="1" x14ac:dyDescent="0.2">
      <c r="A32" s="44"/>
      <c r="B32" s="77"/>
      <c r="C32" s="178"/>
    </row>
    <row r="33" spans="1:7" ht="14.45" customHeight="1" x14ac:dyDescent="0.2">
      <c r="A33" s="112" t="s">
        <v>82</v>
      </c>
      <c r="B33" s="178">
        <f>[12]Tab01_Bund!$D$23</f>
        <v>128577</v>
      </c>
      <c r="C33" s="178">
        <f>[13]Tab01_Bund!$D$23</f>
        <v>105734.38</v>
      </c>
      <c r="D33" s="178">
        <f>[14]Tab01_Bund!$D$23</f>
        <v>106154.52</v>
      </c>
    </row>
    <row r="34" spans="1:7" ht="14.45" customHeight="1" x14ac:dyDescent="0.2">
      <c r="A34" s="60"/>
      <c r="B34" s="77"/>
      <c r="C34" s="178"/>
      <c r="F34" s="28"/>
      <c r="G34" s="28"/>
    </row>
    <row r="35" spans="1:7" ht="14.45" customHeight="1" x14ac:dyDescent="0.2">
      <c r="A35" s="168" t="s">
        <v>31</v>
      </c>
      <c r="B35" s="77" t="s">
        <v>73</v>
      </c>
      <c r="C35" s="77" t="s">
        <v>73</v>
      </c>
      <c r="D35" s="77" t="s">
        <v>73</v>
      </c>
      <c r="F35" s="28"/>
      <c r="G35" s="28"/>
    </row>
    <row r="36" spans="1:7" ht="14.45" customHeight="1" x14ac:dyDescent="0.2">
      <c r="A36" s="60"/>
      <c r="B36" s="77"/>
      <c r="C36" s="178"/>
      <c r="F36" s="28"/>
      <c r="G36" s="28"/>
    </row>
    <row r="37" spans="1:7" ht="14.45" customHeight="1" x14ac:dyDescent="0.2">
      <c r="A37" s="168" t="s">
        <v>9</v>
      </c>
      <c r="B37" s="77">
        <f>[12]Tab01_Bund!$D$25</f>
        <v>5916524.2999999998</v>
      </c>
      <c r="C37" s="77">
        <f>[13]Tab01_Bund!$D$25</f>
        <v>6179724.3499999996</v>
      </c>
      <c r="D37" s="77">
        <f>[14]Tab01_Bund!$D$25</f>
        <v>6052873.9199999999</v>
      </c>
      <c r="F37" s="28"/>
      <c r="G37" s="28"/>
    </row>
    <row r="38" spans="1:7" ht="14.45" customHeight="1" x14ac:dyDescent="0.2">
      <c r="A38" s="30"/>
      <c r="B38" s="77"/>
      <c r="C38" s="77"/>
      <c r="D38" s="77"/>
      <c r="E38" s="77"/>
      <c r="F38" s="28"/>
      <c r="G38" s="28"/>
    </row>
    <row r="39" spans="1:7" ht="14.45" customHeight="1" x14ac:dyDescent="0.2">
      <c r="A39" s="62"/>
      <c r="B39" s="195"/>
      <c r="C39" s="195"/>
      <c r="D39" s="195"/>
      <c r="E39" s="195"/>
      <c r="F39" s="28"/>
      <c r="G39" s="28"/>
    </row>
    <row r="40" spans="1:7" ht="14.45" customHeight="1" x14ac:dyDescent="0.2">
      <c r="A40" s="63"/>
      <c r="B40" s="63"/>
      <c r="C40" s="20"/>
      <c r="D40" s="23"/>
      <c r="E40" s="23"/>
      <c r="F40" s="28"/>
      <c r="G40" s="28"/>
    </row>
    <row r="41" spans="1:7" ht="12.75" customHeight="1" x14ac:dyDescent="0.2">
      <c r="A41" s="62"/>
      <c r="B41" s="62"/>
      <c r="C41" s="24"/>
      <c r="D41" s="25"/>
      <c r="E41" s="24"/>
    </row>
    <row r="42" spans="1:7" x14ac:dyDescent="0.2">
      <c r="A42" s="26"/>
      <c r="B42" s="26"/>
      <c r="C42" s="26"/>
      <c r="D42" s="26"/>
      <c r="E42" s="26"/>
      <c r="F42" s="93"/>
    </row>
    <row r="43" spans="1:7" x14ac:dyDescent="0.2">
      <c r="F43" s="93"/>
    </row>
    <row r="78" spans="1:2" x14ac:dyDescent="0.2">
      <c r="A78" s="1"/>
      <c r="B78" s="1"/>
    </row>
  </sheetData>
  <mergeCells count="6">
    <mergeCell ref="A8:A11"/>
    <mergeCell ref="C8:C10"/>
    <mergeCell ref="E8:E10"/>
    <mergeCell ref="D8:D10"/>
    <mergeCell ref="B8:B10"/>
    <mergeCell ref="B11:E11"/>
  </mergeCells>
  <printOptions horizontalCentered="1"/>
  <pageMargins left="0.51181102362204722" right="0.43307086614173229" top="0.39370078740157483" bottom="0.51181102362204722" header="0.51181102362204722" footer="0"/>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G86"/>
  <sheetViews>
    <sheetView topLeftCell="A15" workbookViewId="0">
      <selection activeCell="E35" sqref="E35"/>
    </sheetView>
  </sheetViews>
  <sheetFormatPr baseColWidth="10" defaultColWidth="11.42578125" defaultRowHeight="12.75" x14ac:dyDescent="0.2"/>
  <cols>
    <col min="1" max="1" width="39.7109375" style="12" customWidth="1"/>
    <col min="2" max="5" width="16.28515625" style="12" customWidth="1"/>
    <col min="6" max="16384" width="11.42578125" style="12"/>
  </cols>
  <sheetData>
    <row r="1" spans="1:5" ht="12.75" customHeight="1" x14ac:dyDescent="0.2">
      <c r="A1" s="172" t="s">
        <v>183</v>
      </c>
      <c r="B1" s="172"/>
      <c r="C1" s="33"/>
      <c r="D1" s="33"/>
      <c r="E1" s="33"/>
    </row>
    <row r="2" spans="1:5" ht="12.75" customHeight="1" x14ac:dyDescent="0.2">
      <c r="A2" s="31"/>
      <c r="B2" s="31"/>
      <c r="C2" s="33"/>
      <c r="D2" s="33"/>
      <c r="E2" s="33"/>
    </row>
    <row r="3" spans="1:5" ht="12.75" customHeight="1" x14ac:dyDescent="0.2"/>
    <row r="4" spans="1:5" ht="15" customHeight="1" x14ac:dyDescent="0.2">
      <c r="A4" s="173" t="s">
        <v>247</v>
      </c>
      <c r="B4" s="173"/>
      <c r="C4" s="56"/>
      <c r="D4" s="56"/>
      <c r="E4" s="33"/>
    </row>
    <row r="5" spans="1:5" ht="12.75" customHeight="1" x14ac:dyDescent="0.25">
      <c r="A5" s="57"/>
      <c r="B5" s="57"/>
      <c r="C5" s="56"/>
      <c r="D5" s="56"/>
      <c r="E5" s="33"/>
    </row>
    <row r="6" spans="1:5" ht="12.75" customHeight="1" x14ac:dyDescent="0.25">
      <c r="E6" s="35"/>
    </row>
    <row r="7" spans="1:5" ht="12.75" customHeight="1" x14ac:dyDescent="0.2"/>
    <row r="8" spans="1:5" ht="18" customHeight="1" x14ac:dyDescent="0.2">
      <c r="A8" s="314" t="s">
        <v>23</v>
      </c>
      <c r="B8" s="317">
        <v>2021</v>
      </c>
      <c r="C8" s="320">
        <v>2022</v>
      </c>
      <c r="D8" s="320">
        <v>2023</v>
      </c>
      <c r="E8" s="320">
        <v>2024</v>
      </c>
    </row>
    <row r="9" spans="1:5" ht="15" customHeight="1" x14ac:dyDescent="0.2">
      <c r="A9" s="315"/>
      <c r="B9" s="318"/>
      <c r="C9" s="321"/>
      <c r="D9" s="321"/>
      <c r="E9" s="321">
        <v>2023</v>
      </c>
    </row>
    <row r="10" spans="1:5" ht="12.75" customHeight="1" x14ac:dyDescent="0.2">
      <c r="A10" s="315"/>
      <c r="B10" s="319"/>
      <c r="C10" s="322"/>
      <c r="D10" s="322"/>
      <c r="E10" s="322"/>
    </row>
    <row r="11" spans="1:5" ht="18" customHeight="1" x14ac:dyDescent="0.2">
      <c r="A11" s="316"/>
      <c r="B11" s="304" t="s">
        <v>171</v>
      </c>
      <c r="C11" s="313"/>
      <c r="D11" s="313"/>
      <c r="E11" s="313"/>
    </row>
    <row r="12" spans="1:5" ht="14.45" customHeight="1" x14ac:dyDescent="0.2">
      <c r="A12" s="58"/>
      <c r="B12" s="63"/>
      <c r="D12" s="59"/>
      <c r="E12" s="59"/>
    </row>
    <row r="13" spans="1:5" ht="14.45" customHeight="1" x14ac:dyDescent="0.2">
      <c r="A13" s="168" t="s">
        <v>7</v>
      </c>
      <c r="B13" s="77">
        <f>[15]XML060_01_Land_2021_JJ!$E$18/1000</f>
        <v>5355613.6210000003</v>
      </c>
      <c r="C13" s="77">
        <f>[16]XML060_01_Land_2022_JJ!$E$18/1000</f>
        <v>5197684.5939999996</v>
      </c>
      <c r="D13" s="77">
        <f>[17]XML060_01_Land_2023_JJ!$E$18/1000</f>
        <v>4964469.4330000002</v>
      </c>
      <c r="E13" s="77">
        <f>[18]Tab01_Land!$E$14/1000</f>
        <v>4856055.085</v>
      </c>
    </row>
    <row r="14" spans="1:5" ht="14.45" customHeight="1" x14ac:dyDescent="0.2">
      <c r="A14" s="58"/>
    </row>
    <row r="15" spans="1:5" ht="14.45" customHeight="1" x14ac:dyDescent="0.2">
      <c r="A15" s="112" t="s">
        <v>24</v>
      </c>
      <c r="B15" s="178">
        <f>[15]XML060_01_Land_2021_JJ!$E$15/1000</f>
        <v>5164867.4740000004</v>
      </c>
      <c r="C15" s="178">
        <f>[16]XML060_01_Land_2022_JJ!$E$15/1000</f>
        <v>4981055.6140000001</v>
      </c>
      <c r="D15" s="178">
        <f>[17]XML060_01_Land_2023_JJ!$E$15/1000</f>
        <v>4760776.3870000001</v>
      </c>
      <c r="E15" s="178">
        <f>[18]Tab01_Land!$E$11/1000</f>
        <v>4642119.01</v>
      </c>
    </row>
    <row r="16" spans="1:5" ht="14.45" customHeight="1" x14ac:dyDescent="0.2">
      <c r="A16" s="58"/>
    </row>
    <row r="17" spans="1:5" ht="14.45" customHeight="1" x14ac:dyDescent="0.2">
      <c r="A17" s="41" t="s">
        <v>210</v>
      </c>
    </row>
    <row r="18" spans="1:5" ht="14.45" customHeight="1" x14ac:dyDescent="0.2">
      <c r="A18" s="41" t="s">
        <v>215</v>
      </c>
      <c r="B18" s="178">
        <f>[15]XML060_01_Land_2021_JJ!$E$16/1000</f>
        <v>176036.614</v>
      </c>
      <c r="C18" s="178">
        <f>[16]XML060_01_Land_2022_JJ!$E$16/1000</f>
        <v>203486.764</v>
      </c>
      <c r="D18" s="178">
        <f>[17]XML060_01_Land_2023_JJ!$E$16/1000</f>
        <v>193171.435</v>
      </c>
      <c r="E18" s="178">
        <f>[18]Tab01_Land!$E$12/1000</f>
        <v>203703.85800000001</v>
      </c>
    </row>
    <row r="19" spans="1:5" ht="14.45" customHeight="1" x14ac:dyDescent="0.2">
      <c r="A19" s="96"/>
    </row>
    <row r="20" spans="1:5" x14ac:dyDescent="0.2">
      <c r="A20" s="41" t="s">
        <v>216</v>
      </c>
      <c r="B20" s="178">
        <f>[15]XML060_01_Land_2021_JJ!$E$17/1000</f>
        <v>14709.532999999999</v>
      </c>
      <c r="C20" s="178">
        <f>[16]XML060_01_Land_2022_JJ!$E$17/1000</f>
        <v>13142.216</v>
      </c>
      <c r="D20" s="178">
        <f>[17]XML060_01_Land_2023_JJ!$E$17/1000</f>
        <v>10521.611000000001</v>
      </c>
      <c r="E20" s="178">
        <f>[18]Tab01_Land!$E$13/1000</f>
        <v>10232.217000000001</v>
      </c>
    </row>
    <row r="21" spans="1:5" ht="14.45" customHeight="1" x14ac:dyDescent="0.2">
      <c r="A21" s="96"/>
    </row>
    <row r="22" spans="1:5" ht="14.45" customHeight="1" x14ac:dyDescent="0.2">
      <c r="A22" s="168" t="s">
        <v>26</v>
      </c>
      <c r="B22" s="77">
        <f>[15]XML060_01_Land_2021_JJ!$E$23/1000</f>
        <v>709943.20400000003</v>
      </c>
      <c r="C22" s="77">
        <f>[16]XML060_01_Land_2022_JJ!$E$23/1000</f>
        <v>852914.44799999997</v>
      </c>
      <c r="D22" s="77">
        <f>[17]XML060_01_Land_2023_JJ!$E$23/1000</f>
        <v>919452.31700000004</v>
      </c>
      <c r="E22" s="77">
        <f>[18]Tab01_Land!$E$19/1000</f>
        <v>874806.69400000002</v>
      </c>
    </row>
    <row r="23" spans="1:5" ht="14.45" customHeight="1" x14ac:dyDescent="0.2">
      <c r="A23" s="41" t="s">
        <v>226</v>
      </c>
    </row>
    <row r="24" spans="1:5" ht="14.45" customHeight="1" x14ac:dyDescent="0.2">
      <c r="A24" s="96"/>
    </row>
    <row r="25" spans="1:5" ht="14.45" customHeight="1" x14ac:dyDescent="0.2">
      <c r="A25" s="41" t="s">
        <v>188</v>
      </c>
      <c r="B25" s="178">
        <f>[15]XML060_01_Land_2021_JJ!$E$21/1000</f>
        <v>399310.30599999998</v>
      </c>
      <c r="C25" s="178">
        <f>[16]XML060_01_Land_2022_JJ!$E$21/1000</f>
        <v>559120.54599999997</v>
      </c>
      <c r="D25" s="178">
        <f>[17]XML060_01_Land_2023_JJ!$E$21/1000</f>
        <v>607725.93599999999</v>
      </c>
      <c r="E25" s="178">
        <f>[18]Tab01_Land!$E$17/1000</f>
        <v>581550.41399999999</v>
      </c>
    </row>
    <row r="26" spans="1:5" ht="14.45" customHeight="1" x14ac:dyDescent="0.2">
      <c r="A26" s="41"/>
    </row>
    <row r="27" spans="1:5" ht="14.45" customHeight="1" x14ac:dyDescent="0.2">
      <c r="A27" s="168" t="s">
        <v>30</v>
      </c>
      <c r="B27" s="198" t="s">
        <v>73</v>
      </c>
      <c r="C27" s="198" t="s">
        <v>73</v>
      </c>
      <c r="D27" s="198" t="s">
        <v>73</v>
      </c>
      <c r="E27" s="198" t="s">
        <v>73</v>
      </c>
    </row>
    <row r="28" spans="1:5" ht="14.45" customHeight="1" x14ac:dyDescent="0.2">
      <c r="A28" s="58"/>
    </row>
    <row r="29" spans="1:5" ht="14.45" customHeight="1" x14ac:dyDescent="0.2">
      <c r="A29" s="168" t="s">
        <v>8</v>
      </c>
      <c r="B29" s="77">
        <f>[15]XML060_01_Land_2021_JJ!$E$28/1000</f>
        <v>396800.636</v>
      </c>
      <c r="C29" s="77">
        <f>[16]XML060_01_Land_2022_JJ!$E$28/1000</f>
        <v>472835.62099999998</v>
      </c>
      <c r="D29" s="77">
        <f>[17]XML060_01_Land_2023_JJ!$E$28/1000</f>
        <v>538136.20200000005</v>
      </c>
      <c r="E29" s="77">
        <f>[18]Tab01_Land!$E$24/1000</f>
        <v>490979.34399999998</v>
      </c>
    </row>
    <row r="30" spans="1:5" ht="14.45" customHeight="1" x14ac:dyDescent="0.2">
      <c r="A30" s="44"/>
    </row>
    <row r="31" spans="1:5" ht="14.45" customHeight="1" x14ac:dyDescent="0.2">
      <c r="A31" s="112" t="s">
        <v>81</v>
      </c>
      <c r="B31" s="178">
        <f>[15]XML060_01_Land_2021_JJ!$E$24/1000</f>
        <v>275921.94699999999</v>
      </c>
      <c r="C31" s="178">
        <f>[16]XML060_01_Land_2022_JJ!$E$24/1000</f>
        <v>345904.24099999998</v>
      </c>
      <c r="D31" s="178">
        <f>[17]XML060_01_Land_2023_JJ!$E$24/1000</f>
        <v>390653.60499999998</v>
      </c>
      <c r="E31" s="178">
        <f>[18]Tab01_Land!$E$20/1000</f>
        <v>351622.91399999999</v>
      </c>
    </row>
    <row r="32" spans="1:5" ht="14.45" customHeight="1" x14ac:dyDescent="0.2">
      <c r="A32" s="44"/>
    </row>
    <row r="33" spans="1:7" ht="14.45" customHeight="1" x14ac:dyDescent="0.2">
      <c r="A33" s="41" t="s">
        <v>212</v>
      </c>
    </row>
    <row r="34" spans="1:7" ht="14.45" customHeight="1" x14ac:dyDescent="0.2">
      <c r="A34" s="41" t="s">
        <v>211</v>
      </c>
      <c r="B34" s="178">
        <f>[15]XML060_01_Land_2021_JJ!$E$25/1000</f>
        <v>102243.357</v>
      </c>
      <c r="C34" s="178">
        <f>[16]XML060_01_Land_2022_JJ!$E$25/1000</f>
        <v>99119.692999999999</v>
      </c>
      <c r="D34" s="178">
        <f>[17]XML060_01_Land_2023_JJ!$E$25/1000</f>
        <v>119329.504</v>
      </c>
      <c r="E34" s="178">
        <f>[18]Tab01_Land!$E$21/1000</f>
        <v>116597.28200000001</v>
      </c>
    </row>
    <row r="35" spans="1:7" ht="14.45" customHeight="1" x14ac:dyDescent="0.2">
      <c r="A35" s="112"/>
    </row>
    <row r="36" spans="1:7" ht="14.45" customHeight="1" x14ac:dyDescent="0.2">
      <c r="A36" s="41" t="s">
        <v>217</v>
      </c>
      <c r="B36" s="178">
        <f>[15]XML060_01_Land_2021_JJ!$E$26/1000</f>
        <v>97.215999999999994</v>
      </c>
      <c r="C36" s="178">
        <f>[16]XML060_01_Land_2022_JJ!$E$26/1000</f>
        <v>101.312</v>
      </c>
      <c r="D36" s="178">
        <f>[17]XML060_01_Land_2023_JJ!$E$26/1000</f>
        <v>89.73</v>
      </c>
      <c r="E36" s="178">
        <f>[18]Tab01_Land!$E$22/1000</f>
        <v>28.032</v>
      </c>
    </row>
    <row r="37" spans="1:7" ht="14.45" customHeight="1" x14ac:dyDescent="0.2">
      <c r="A37" s="112"/>
    </row>
    <row r="38" spans="1:7" ht="14.45" customHeight="1" x14ac:dyDescent="0.2">
      <c r="A38" s="41" t="s">
        <v>218</v>
      </c>
      <c r="B38" s="178">
        <f>[15]XML060_01_Land_2021_JJ!$E$27/1000</f>
        <v>18538.116000000002</v>
      </c>
      <c r="C38" s="178">
        <f>[16]XML060_01_Land_2022_JJ!$E$27/1000</f>
        <v>27710.375</v>
      </c>
      <c r="D38" s="178">
        <f>[17]XML060_01_Land_2023_JJ!$E$27/1000</f>
        <v>28063.363000000001</v>
      </c>
      <c r="E38" s="178">
        <f>[18]Tab01_Land!$E$23/1000</f>
        <v>22731.116000000002</v>
      </c>
    </row>
    <row r="39" spans="1:7" ht="14.45" customHeight="1" x14ac:dyDescent="0.2">
      <c r="A39" s="60"/>
      <c r="F39" s="28"/>
      <c r="G39" s="28"/>
    </row>
    <row r="40" spans="1:7" ht="14.45" customHeight="1" x14ac:dyDescent="0.2">
      <c r="A40" s="168" t="s">
        <v>31</v>
      </c>
      <c r="B40" s="198" t="s">
        <v>73</v>
      </c>
      <c r="C40" s="198" t="s">
        <v>73</v>
      </c>
      <c r="D40" s="198" t="s">
        <v>73</v>
      </c>
      <c r="E40" s="198" t="s">
        <v>73</v>
      </c>
      <c r="F40" s="28"/>
      <c r="G40" s="28"/>
    </row>
    <row r="41" spans="1:7" ht="14.45" customHeight="1" x14ac:dyDescent="0.2">
      <c r="A41" s="60"/>
      <c r="F41" s="30"/>
      <c r="G41" s="28"/>
    </row>
    <row r="42" spans="1:7" ht="14.45" customHeight="1" x14ac:dyDescent="0.2">
      <c r="A42" s="168" t="s">
        <v>9</v>
      </c>
      <c r="B42" s="77">
        <f>[15]XML060_01_Land_2021_JJ!$E$30/1000</f>
        <v>5668756.1890000002</v>
      </c>
      <c r="C42" s="77">
        <f>[16]XML060_01_Land_2022_JJ!$E$30/1000</f>
        <v>5577763.4210000001</v>
      </c>
      <c r="D42" s="77">
        <f>[17]XML060_01_Land_2023_JJ!$E$30/1000</f>
        <v>5345785.5480000004</v>
      </c>
      <c r="E42" s="77">
        <f>[18]Tab01_Land!$E$26/1000</f>
        <v>5239882.4349999996</v>
      </c>
      <c r="F42" s="28"/>
      <c r="G42" s="28"/>
    </row>
    <row r="46" spans="1:7" ht="14.45" customHeight="1" x14ac:dyDescent="0.2">
      <c r="A46" s="30"/>
      <c r="B46" s="77"/>
      <c r="C46" s="77"/>
      <c r="D46" s="77"/>
      <c r="E46" s="77"/>
      <c r="F46" s="28"/>
      <c r="G46" s="28"/>
    </row>
    <row r="47" spans="1:7" ht="14.45" customHeight="1" x14ac:dyDescent="0.2">
      <c r="A47" s="62"/>
      <c r="B47" s="195"/>
      <c r="C47" s="195"/>
      <c r="D47" s="195"/>
      <c r="E47" s="195"/>
      <c r="F47" s="28"/>
      <c r="G47" s="28"/>
    </row>
    <row r="48" spans="1:7" ht="14.45" customHeight="1" x14ac:dyDescent="0.2">
      <c r="A48" s="63"/>
      <c r="B48" s="63"/>
      <c r="C48" s="20"/>
      <c r="D48" s="23"/>
      <c r="E48" s="23"/>
      <c r="F48" s="28"/>
      <c r="G48" s="28"/>
    </row>
    <row r="49" spans="1:6" ht="12.75" customHeight="1" x14ac:dyDescent="0.2">
      <c r="A49" s="62"/>
      <c r="B49" s="62"/>
      <c r="C49" s="24"/>
      <c r="D49" s="25"/>
      <c r="E49" s="24"/>
    </row>
    <row r="50" spans="1:6" x14ac:dyDescent="0.2">
      <c r="A50" s="26"/>
      <c r="B50" s="26"/>
      <c r="C50" s="26"/>
      <c r="D50" s="26"/>
      <c r="E50" s="26"/>
      <c r="F50" s="93"/>
    </row>
    <row r="51" spans="1:6" x14ac:dyDescent="0.2">
      <c r="F51" s="93"/>
    </row>
    <row r="86" spans="1:2" x14ac:dyDescent="0.2">
      <c r="A86" s="1"/>
      <c r="B86" s="1"/>
    </row>
  </sheetData>
  <mergeCells count="6">
    <mergeCell ref="A8:A11"/>
    <mergeCell ref="B8:B10"/>
    <mergeCell ref="C8:C10"/>
    <mergeCell ref="B11:E11"/>
    <mergeCell ref="D8:D10"/>
    <mergeCell ref="E8:E10"/>
  </mergeCells>
  <printOptions horizontalCentered="1"/>
  <pageMargins left="0.51181102362204722" right="0.43307086614173229" top="0.39370078740157483" bottom="0.51181102362204722" header="0.51181102362204722" footer="0"/>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F77"/>
  <sheetViews>
    <sheetView topLeftCell="A16" workbookViewId="0">
      <selection activeCell="E35" sqref="E35"/>
    </sheetView>
  </sheetViews>
  <sheetFormatPr baseColWidth="10" defaultColWidth="11.42578125" defaultRowHeight="12.75" x14ac:dyDescent="0.2"/>
  <cols>
    <col min="1" max="1" width="39.7109375" style="12" customWidth="1"/>
    <col min="2" max="3" width="17.7109375" style="12" customWidth="1"/>
    <col min="4" max="4" width="18.28515625" style="12" bestFit="1" customWidth="1"/>
    <col min="5" max="16384" width="11.42578125" style="12"/>
  </cols>
  <sheetData>
    <row r="1" spans="1:4" ht="12.75" customHeight="1" x14ac:dyDescent="0.2">
      <c r="A1" s="172" t="s">
        <v>167</v>
      </c>
      <c r="B1" s="33"/>
      <c r="C1" s="33"/>
      <c r="D1" s="33"/>
    </row>
    <row r="2" spans="1:4" ht="12.75" customHeight="1" x14ac:dyDescent="0.2">
      <c r="A2" s="31"/>
      <c r="B2" s="33"/>
      <c r="C2" s="33"/>
      <c r="D2" s="33"/>
    </row>
    <row r="3" spans="1:4" ht="12.75" customHeight="1" x14ac:dyDescent="0.2"/>
    <row r="4" spans="1:4" ht="15" customHeight="1" x14ac:dyDescent="0.2">
      <c r="A4" s="173" t="s">
        <v>248</v>
      </c>
      <c r="B4" s="56"/>
      <c r="C4" s="56"/>
      <c r="D4" s="33"/>
    </row>
    <row r="5" spans="1:4" ht="12.75" customHeight="1" x14ac:dyDescent="0.25">
      <c r="A5" s="57"/>
      <c r="B5" s="56"/>
      <c r="C5" s="56"/>
      <c r="D5" s="33"/>
    </row>
    <row r="6" spans="1:4" ht="12.75" customHeight="1" x14ac:dyDescent="0.25">
      <c r="D6" s="35"/>
    </row>
    <row r="7" spans="1:4" ht="12.75" customHeight="1" x14ac:dyDescent="0.2"/>
    <row r="8" spans="1:4" ht="18" customHeight="1" x14ac:dyDescent="0.2">
      <c r="A8" s="314" t="s">
        <v>23</v>
      </c>
      <c r="B8" s="317"/>
      <c r="C8" s="177" t="s">
        <v>16</v>
      </c>
      <c r="D8" s="38"/>
    </row>
    <row r="9" spans="1:4" ht="15" customHeight="1" x14ac:dyDescent="0.2">
      <c r="A9" s="315"/>
      <c r="B9" s="318"/>
      <c r="C9" s="277">
        <v>2023</v>
      </c>
      <c r="D9" s="282">
        <v>2022</v>
      </c>
    </row>
    <row r="10" spans="1:4" ht="12.75" customHeight="1" x14ac:dyDescent="0.2">
      <c r="A10" s="315"/>
      <c r="B10" s="319"/>
      <c r="C10" s="278"/>
      <c r="D10" s="283"/>
    </row>
    <row r="11" spans="1:4" ht="18" customHeight="1" x14ac:dyDescent="0.2">
      <c r="A11" s="316"/>
      <c r="B11" s="187" t="s">
        <v>171</v>
      </c>
      <c r="C11" s="304" t="s">
        <v>17</v>
      </c>
      <c r="D11" s="313"/>
    </row>
    <row r="12" spans="1:4" ht="14.45" customHeight="1" x14ac:dyDescent="0.2">
      <c r="A12" s="58"/>
      <c r="B12" s="1"/>
      <c r="C12" s="59"/>
      <c r="D12" s="59"/>
    </row>
    <row r="13" spans="1:4" ht="14.45" customHeight="1" x14ac:dyDescent="0.2">
      <c r="A13" s="168" t="s">
        <v>7</v>
      </c>
      <c r="B13" s="77">
        <v>4856055.085</v>
      </c>
      <c r="C13" s="95">
        <f>B13*100/([17]XML060_01_Land_2023_JJ!$E$18/1000)-100</f>
        <v>-2.1838053283064767</v>
      </c>
      <c r="D13" s="95">
        <f>B13*100/([16]XML060_01_Land_2022_JJ!$E$18/1000)-100</f>
        <v>-6.572724889739618</v>
      </c>
    </row>
    <row r="14" spans="1:4" ht="14.45" customHeight="1" x14ac:dyDescent="0.2">
      <c r="A14" s="58"/>
    </row>
    <row r="15" spans="1:4" ht="14.45" customHeight="1" x14ac:dyDescent="0.2">
      <c r="A15" s="112" t="s">
        <v>24</v>
      </c>
      <c r="B15" s="178">
        <v>4642119.01</v>
      </c>
      <c r="C15" s="183">
        <f>B15*100/([17]XML060_01_Land_2023_JJ!$E$15/1000)-100</f>
        <v>-2.4923955118751593</v>
      </c>
      <c r="D15" s="183">
        <f>B15*100/([16]XML060_01_Land_2022_JJ!$E$15/1000)-100</f>
        <v>-6.804513546232414</v>
      </c>
    </row>
    <row r="16" spans="1:4" ht="14.45" customHeight="1" x14ac:dyDescent="0.2">
      <c r="A16" s="58"/>
    </row>
    <row r="17" spans="1:6" ht="14.45" customHeight="1" x14ac:dyDescent="0.2">
      <c r="A17" s="41" t="s">
        <v>210</v>
      </c>
      <c r="B17" s="178"/>
    </row>
    <row r="18" spans="1:6" ht="14.45" customHeight="1" x14ac:dyDescent="0.2">
      <c r="A18" s="41" t="s">
        <v>215</v>
      </c>
      <c r="B18" s="178">
        <v>203703.85800000001</v>
      </c>
      <c r="C18" s="183">
        <f>B18*100/([17]XML060_01_Land_2023_JJ!$E$16/1000)-100</f>
        <v>5.452370843546305</v>
      </c>
      <c r="D18" s="183">
        <f>B18*100/([16]XML060_01_Land_2022_JJ!$E$16/1000)-100</f>
        <v>0.10668703739375474</v>
      </c>
    </row>
    <row r="19" spans="1:6" ht="14.45" customHeight="1" x14ac:dyDescent="0.2">
      <c r="A19" s="96"/>
      <c r="B19" s="77"/>
    </row>
    <row r="20" spans="1:6" ht="14.45" customHeight="1" x14ac:dyDescent="0.2">
      <c r="A20" s="41" t="s">
        <v>216</v>
      </c>
      <c r="B20" s="178">
        <v>10232.217000000001</v>
      </c>
      <c r="C20" s="183">
        <f>B20*100/([17]XML060_01_Land_2023_JJ!$E$17/1000)-100</f>
        <v>-2.7504723373635471</v>
      </c>
      <c r="D20" s="183">
        <f>B20*100/([16]XML060_01_Land_2022_JJ!$E$17/1000)-100</f>
        <v>-22.142376902038436</v>
      </c>
    </row>
    <row r="21" spans="1:6" ht="14.45" customHeight="1" x14ac:dyDescent="0.2">
      <c r="A21" s="96"/>
      <c r="B21" s="114"/>
    </row>
    <row r="22" spans="1:6" ht="14.45" customHeight="1" x14ac:dyDescent="0.2">
      <c r="A22" s="168" t="s">
        <v>26</v>
      </c>
      <c r="B22" s="77">
        <v>874806.69400000002</v>
      </c>
      <c r="C22" s="95">
        <f>B22*100/([17]XML060_01_Land_2023_JJ!$E$23/1000)-100</f>
        <v>-4.8556757294027193</v>
      </c>
      <c r="D22" s="95">
        <f>B22*100/([16]XML060_01_Land_2022_JJ!$E$23/1000)-100</f>
        <v>2.566757551280233</v>
      </c>
    </row>
    <row r="23" spans="1:6" ht="14.45" customHeight="1" x14ac:dyDescent="0.2">
      <c r="A23" s="41" t="s">
        <v>227</v>
      </c>
      <c r="B23" s="178"/>
    </row>
    <row r="24" spans="1:6" ht="14.45" customHeight="1" x14ac:dyDescent="0.2">
      <c r="A24" s="41"/>
      <c r="B24" s="178"/>
      <c r="C24" s="183"/>
      <c r="D24" s="183"/>
    </row>
    <row r="25" spans="1:6" ht="12.75" customHeight="1" x14ac:dyDescent="0.2">
      <c r="A25" s="41" t="s">
        <v>188</v>
      </c>
      <c r="B25" s="178">
        <v>581550.41399999999</v>
      </c>
      <c r="C25" s="183">
        <f>B25*100/([17]XML060_01_Land_2023_JJ!$E$21/1000)-100</f>
        <v>-4.3071260332058614</v>
      </c>
      <c r="D25" s="183">
        <f>B25*100/([16]XML060_01_Land_2022_JJ!$E$21/1000)-100</f>
        <v>4.0116336558306358</v>
      </c>
    </row>
    <row r="26" spans="1:6" x14ac:dyDescent="0.2">
      <c r="A26" s="96"/>
    </row>
    <row r="27" spans="1:6" ht="14.45" customHeight="1" x14ac:dyDescent="0.2">
      <c r="A27" s="168" t="s">
        <v>30</v>
      </c>
      <c r="B27" s="77" t="s">
        <v>73</v>
      </c>
      <c r="C27" s="77" t="s">
        <v>73</v>
      </c>
      <c r="D27" s="77" t="s">
        <v>73</v>
      </c>
    </row>
    <row r="28" spans="1:6" ht="14.45" customHeight="1" x14ac:dyDescent="0.2">
      <c r="A28" s="58"/>
      <c r="B28" s="178"/>
    </row>
    <row r="29" spans="1:6" ht="14.45" customHeight="1" x14ac:dyDescent="0.2">
      <c r="A29" s="168" t="s">
        <v>8</v>
      </c>
      <c r="B29" s="77">
        <v>490979.34399999998</v>
      </c>
      <c r="C29" s="95">
        <f>B29*100/([17]XML060_01_Land_2023_JJ!$E$28/1000)-100</f>
        <v>-8.76299677010023</v>
      </c>
      <c r="D29" s="95">
        <f>B29*100/([16]XML060_01_Land_2022_JJ!$E$28/1000)-100</f>
        <v>3.8372157667875939</v>
      </c>
    </row>
    <row r="30" spans="1:6" ht="14.45" customHeight="1" x14ac:dyDescent="0.2">
      <c r="A30" s="44"/>
      <c r="B30" s="178"/>
    </row>
    <row r="31" spans="1:6" ht="14.45" customHeight="1" x14ac:dyDescent="0.2">
      <c r="A31" s="112" t="s">
        <v>81</v>
      </c>
      <c r="B31" s="178">
        <v>351622.91399999999</v>
      </c>
      <c r="C31" s="183">
        <f>B31*100/([17]XML060_01_Land_2023_JJ!$E$24/1000)-100</f>
        <v>-9.9911252578867078</v>
      </c>
      <c r="D31" s="183">
        <f>B31*100/([16]XML060_01_Land_2022_JJ!$E$24/1000)-100</f>
        <v>1.6532532192919831</v>
      </c>
      <c r="E31" s="28"/>
      <c r="F31" s="28"/>
    </row>
    <row r="32" spans="1:6" ht="14.45" customHeight="1" x14ac:dyDescent="0.2">
      <c r="A32" s="44"/>
      <c r="B32" s="198"/>
      <c r="E32" s="28"/>
      <c r="F32" s="28"/>
    </row>
    <row r="33" spans="1:6" ht="14.45" customHeight="1" x14ac:dyDescent="0.2">
      <c r="A33" s="41" t="s">
        <v>213</v>
      </c>
      <c r="E33" s="28"/>
      <c r="F33" s="28"/>
    </row>
    <row r="34" spans="1:6" ht="14.45" customHeight="1" x14ac:dyDescent="0.2">
      <c r="A34" s="41" t="s">
        <v>211</v>
      </c>
      <c r="B34" s="178">
        <v>116597.28200000001</v>
      </c>
      <c r="C34" s="183">
        <f>B34*100/([17]XML060_01_Land_2023_JJ!$E$25/1000)-100</f>
        <v>-2.2896449816802971</v>
      </c>
      <c r="D34" s="183">
        <f>B34*100/([16]XML060_01_Land_2022_JJ!$E$25/1000)-100</f>
        <v>17.632811877252294</v>
      </c>
      <c r="E34" s="28"/>
      <c r="F34" s="28"/>
    </row>
    <row r="35" spans="1:6" ht="14.45" customHeight="1" x14ac:dyDescent="0.2">
      <c r="A35" s="112"/>
      <c r="B35" s="20"/>
      <c r="E35" s="28"/>
      <c r="F35" s="28"/>
    </row>
    <row r="36" spans="1:6" ht="14.45" customHeight="1" x14ac:dyDescent="0.2">
      <c r="A36" s="41" t="s">
        <v>217</v>
      </c>
      <c r="B36" s="178">
        <v>28.032</v>
      </c>
      <c r="C36" s="183">
        <f>B36*100/([17]XML060_01_Land_2023_JJ!$E$26/1000)-100</f>
        <v>-68.759612169842868</v>
      </c>
      <c r="D36" s="183">
        <f>B36*100/([16]XML060_01_Land_2022_JJ!$E$26/1000)-100</f>
        <v>-72.331017056222365</v>
      </c>
      <c r="E36" s="28"/>
      <c r="F36" s="28"/>
    </row>
    <row r="37" spans="1:6" ht="12.75" customHeight="1" x14ac:dyDescent="0.2">
      <c r="A37" s="112"/>
      <c r="B37" s="24"/>
    </row>
    <row r="38" spans="1:6" x14ac:dyDescent="0.2">
      <c r="A38" s="41" t="s">
        <v>218</v>
      </c>
      <c r="B38" s="178">
        <v>22731.116000000002</v>
      </c>
      <c r="C38" s="183">
        <f>B38*100/([17]XML060_01_Land_2023_JJ!$E$27/1000)-100</f>
        <v>-19.000741286780212</v>
      </c>
      <c r="D38" s="183">
        <f>B38*100/([16]XML060_01_Land_2022_JJ!$E$27/1000)-100</f>
        <v>-17.968934018395629</v>
      </c>
    </row>
    <row r="39" spans="1:6" x14ac:dyDescent="0.2">
      <c r="A39" s="60"/>
    </row>
    <row r="40" spans="1:6" x14ac:dyDescent="0.2">
      <c r="A40" s="168" t="s">
        <v>31</v>
      </c>
      <c r="B40" s="198" t="s">
        <v>73</v>
      </c>
      <c r="C40" s="198" t="s">
        <v>73</v>
      </c>
      <c r="D40" s="198" t="s">
        <v>73</v>
      </c>
    </row>
    <row r="41" spans="1:6" x14ac:dyDescent="0.2">
      <c r="A41" s="60"/>
    </row>
    <row r="42" spans="1:6" x14ac:dyDescent="0.2">
      <c r="A42" s="168" t="s">
        <v>9</v>
      </c>
      <c r="B42" s="77">
        <v>5239882.4349999996</v>
      </c>
      <c r="C42" s="95">
        <f>B42*100/([17]XML060_01_Land_2023_JJ!$E$30/1000)-100</f>
        <v>-1.9810580138146747</v>
      </c>
      <c r="D42" s="95">
        <f>B42*100/([16]XML060_01_Land_2022_JJ!$E$30/1000)-100</f>
        <v>-6.0576428309579313</v>
      </c>
    </row>
    <row r="77" spans="1:1" x14ac:dyDescent="0.2">
      <c r="A77" s="1"/>
    </row>
  </sheetData>
  <mergeCells count="5">
    <mergeCell ref="D9:D10"/>
    <mergeCell ref="C9:C10"/>
    <mergeCell ref="A8:A11"/>
    <mergeCell ref="B8:B10"/>
    <mergeCell ref="C11:D11"/>
  </mergeCells>
  <phoneticPr fontId="3" type="noConversion"/>
  <printOptions horizontalCentered="1"/>
  <pageMargins left="0.51181102362204722" right="0.43307086614173229" top="0.39370078740157483" bottom="0.51181102362204722" header="0.51181102362204722" footer="0"/>
  <pageSetup paperSize="9" scale="9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71"/>
  <sheetViews>
    <sheetView topLeftCell="A25" zoomScaleNormal="100" workbookViewId="0">
      <selection activeCell="E35" sqref="E35"/>
    </sheetView>
  </sheetViews>
  <sheetFormatPr baseColWidth="10" defaultColWidth="11.42578125" defaultRowHeight="12.75" x14ac:dyDescent="0.2"/>
  <cols>
    <col min="1" max="1" width="5.7109375" style="14" customWidth="1"/>
    <col min="2" max="2" width="35.7109375" style="12" customWidth="1"/>
    <col min="3" max="8" width="11.7109375" style="12" customWidth="1"/>
    <col min="9" max="9" width="11.7109375" style="12" bestFit="1" customWidth="1"/>
    <col min="10" max="16384" width="11.42578125" style="12"/>
  </cols>
  <sheetData>
    <row r="1" spans="1:9" ht="12.75" customHeight="1" x14ac:dyDescent="0.2">
      <c r="A1" s="172" t="s">
        <v>177</v>
      </c>
      <c r="B1" s="172"/>
      <c r="C1" s="33"/>
      <c r="D1" s="33"/>
      <c r="E1" s="33"/>
      <c r="F1" s="33"/>
      <c r="G1" s="33"/>
      <c r="H1" s="33"/>
    </row>
    <row r="2" spans="1:9" ht="12.75" customHeight="1" x14ac:dyDescent="0.2">
      <c r="B2" s="31"/>
      <c r="C2" s="33"/>
      <c r="D2" s="33"/>
      <c r="E2" s="33"/>
      <c r="F2" s="33"/>
      <c r="G2" s="33"/>
      <c r="H2" s="33"/>
    </row>
    <row r="3" spans="1:9" ht="12.75" customHeight="1" x14ac:dyDescent="0.2"/>
    <row r="4" spans="1:9" ht="15" customHeight="1" x14ac:dyDescent="0.2">
      <c r="B4" s="173" t="s">
        <v>249</v>
      </c>
      <c r="C4" s="56"/>
      <c r="D4" s="56"/>
      <c r="E4" s="56"/>
      <c r="F4" s="33"/>
      <c r="G4" s="33"/>
      <c r="H4" s="33"/>
    </row>
    <row r="5" spans="1:9" ht="12.75" customHeight="1" x14ac:dyDescent="0.2">
      <c r="B5" s="34"/>
      <c r="C5" s="56"/>
      <c r="D5" s="56"/>
      <c r="E5" s="56"/>
      <c r="F5" s="33"/>
      <c r="G5" s="33"/>
      <c r="H5" s="33"/>
    </row>
    <row r="6" spans="1:9" ht="12.75" customHeight="1" x14ac:dyDescent="0.25">
      <c r="F6" s="35"/>
      <c r="G6" s="35"/>
      <c r="H6" s="35"/>
    </row>
    <row r="7" spans="1:9" ht="12.75" customHeight="1" x14ac:dyDescent="0.2"/>
    <row r="8" spans="1:9" ht="18" customHeight="1" x14ac:dyDescent="0.2">
      <c r="A8" s="284" t="s">
        <v>15</v>
      </c>
      <c r="B8" s="287" t="s">
        <v>40</v>
      </c>
      <c r="C8" s="277" t="s">
        <v>7</v>
      </c>
      <c r="D8" s="324" t="s">
        <v>219</v>
      </c>
      <c r="E8" s="277" t="s">
        <v>30</v>
      </c>
      <c r="F8" s="277" t="s">
        <v>8</v>
      </c>
      <c r="G8" s="270" t="s">
        <v>31</v>
      </c>
      <c r="H8" s="282" t="s">
        <v>9</v>
      </c>
    </row>
    <row r="9" spans="1:9" ht="15" customHeight="1" x14ac:dyDescent="0.2">
      <c r="A9" s="285"/>
      <c r="B9" s="288"/>
      <c r="C9" s="288"/>
      <c r="D9" s="288"/>
      <c r="E9" s="288"/>
      <c r="F9" s="288"/>
      <c r="G9" s="288"/>
      <c r="H9" s="323"/>
    </row>
    <row r="10" spans="1:9" ht="12.75" customHeight="1" x14ac:dyDescent="0.2">
      <c r="A10" s="285"/>
      <c r="B10" s="288"/>
      <c r="C10" s="278"/>
      <c r="D10" s="278"/>
      <c r="E10" s="278"/>
      <c r="F10" s="278"/>
      <c r="G10" s="278"/>
      <c r="H10" s="283"/>
    </row>
    <row r="11" spans="1:9" ht="15.75" customHeight="1" x14ac:dyDescent="0.2">
      <c r="A11" s="286"/>
      <c r="B11" s="278"/>
      <c r="C11" s="304" t="s">
        <v>171</v>
      </c>
      <c r="D11" s="303"/>
      <c r="E11" s="303"/>
      <c r="F11" s="303"/>
      <c r="G11" s="303"/>
      <c r="H11" s="303"/>
    </row>
    <row r="12" spans="1:9" ht="12.75" customHeight="1" x14ac:dyDescent="0.2">
      <c r="A12" s="36"/>
      <c r="B12" s="15"/>
      <c r="C12" s="1"/>
      <c r="D12" s="59"/>
      <c r="E12" s="59"/>
      <c r="F12" s="59"/>
      <c r="G12" s="59"/>
      <c r="H12" s="59"/>
    </row>
    <row r="13" spans="1:9" ht="14.45" customHeight="1" x14ac:dyDescent="0.2">
      <c r="A13" s="153" t="s">
        <v>86</v>
      </c>
      <c r="B13" s="40" t="s">
        <v>37</v>
      </c>
      <c r="C13" s="77">
        <f>[18]Tab01_Land!$E$14/1000</f>
        <v>4856055.085</v>
      </c>
      <c r="D13" s="77">
        <f>[18]Tab01_Land!$E$19/1000</f>
        <v>874806.69400000002</v>
      </c>
      <c r="E13" s="77" t="s">
        <v>73</v>
      </c>
      <c r="F13" s="77">
        <f>[18]Tab01_Land!$E$24/1000</f>
        <v>490979.34399999998</v>
      </c>
      <c r="G13" s="77" t="s">
        <v>73</v>
      </c>
      <c r="H13" s="77">
        <f>[18]Tab01_Land!$E$26/1000</f>
        <v>5239882.4349999996</v>
      </c>
      <c r="I13" s="75"/>
    </row>
    <row r="14" spans="1:9" ht="14.45" customHeight="1" x14ac:dyDescent="0.2">
      <c r="A14" s="41"/>
      <c r="B14" s="42" t="s">
        <v>22</v>
      </c>
      <c r="C14" s="20"/>
      <c r="D14" s="21"/>
      <c r="E14" s="21"/>
      <c r="F14" s="21"/>
      <c r="G14" s="21"/>
      <c r="H14" s="21"/>
      <c r="I14" s="75"/>
    </row>
    <row r="15" spans="1:9" ht="14.45" customHeight="1" x14ac:dyDescent="0.2">
      <c r="A15" s="39"/>
      <c r="B15" s="112" t="s">
        <v>0</v>
      </c>
      <c r="C15" s="61">
        <f>([18]Tab01_Land!$E$31+[18]Tab01_Land!$E$99)/1000</f>
        <v>3688537.6529999999</v>
      </c>
      <c r="D15" s="178">
        <f>[18]Tab01_Land!$E$36/1000</f>
        <v>781839.59900000005</v>
      </c>
      <c r="E15" s="178" t="s">
        <v>73</v>
      </c>
      <c r="F15" s="178">
        <f>[18]Tab01_Land!$E$41/1000</f>
        <v>450321.19400000002</v>
      </c>
      <c r="G15" s="178" t="s">
        <v>73</v>
      </c>
      <c r="H15" s="61">
        <f>([18]Tab01_Land!$E$43+[18]Tab01_Land!$E$111)/1000</f>
        <v>4020056.0580000002</v>
      </c>
      <c r="I15" s="75"/>
    </row>
    <row r="16" spans="1:9" ht="14.45" customHeight="1" x14ac:dyDescent="0.2">
      <c r="A16" s="39"/>
      <c r="B16" s="112" t="s">
        <v>41</v>
      </c>
      <c r="C16" s="61">
        <f>[18]Tab01_Land!$E$48/1000</f>
        <v>619460.15700000001</v>
      </c>
      <c r="D16" s="178">
        <f>[18]Tab01_Land!$E$53/1000</f>
        <v>37745.273000000001</v>
      </c>
      <c r="E16" s="178" t="s">
        <v>73</v>
      </c>
      <c r="F16" s="178">
        <f>[18]Tab01_Land!$E$58/1000</f>
        <v>20018.905999999999</v>
      </c>
      <c r="G16" s="178" t="s">
        <v>73</v>
      </c>
      <c r="H16" s="61">
        <f>[18]Tab01_Land!$E$60/1000</f>
        <v>637186.52399999998</v>
      </c>
      <c r="I16" s="75"/>
    </row>
    <row r="17" spans="1:9" ht="14.45" customHeight="1" x14ac:dyDescent="0.2">
      <c r="A17" s="39"/>
      <c r="B17" s="112" t="s">
        <v>42</v>
      </c>
      <c r="C17" s="178">
        <f>[18]Tab01_Land!$E$65/1000</f>
        <v>81791.684999999998</v>
      </c>
      <c r="D17" s="152">
        <f>[18]Tab01_Land!$E$70/1000</f>
        <v>10889.39</v>
      </c>
      <c r="E17" s="178" t="s">
        <v>73</v>
      </c>
      <c r="F17" s="61">
        <f>[18]Tab01_Land!$E$75/1000</f>
        <v>8206.2240000000002</v>
      </c>
      <c r="G17" s="178" t="s">
        <v>73</v>
      </c>
      <c r="H17" s="61">
        <f>[18]Tab01_Land!$E$77/1000</f>
        <v>84474.850999999995</v>
      </c>
      <c r="I17" s="75"/>
    </row>
    <row r="18" spans="1:9" ht="14.45" customHeight="1" x14ac:dyDescent="0.2">
      <c r="A18" s="39"/>
      <c r="B18" s="112" t="s">
        <v>43</v>
      </c>
      <c r="C18" s="61">
        <f>[18]Tab01_Land!$E$82/1000</f>
        <v>466265.59</v>
      </c>
      <c r="D18" s="61">
        <f>[18]Tab01_Land!$E$87/1000</f>
        <v>44332.432000000001</v>
      </c>
      <c r="E18" s="178" t="s">
        <v>73</v>
      </c>
      <c r="F18" s="61">
        <f>[18]Tab01_Land!$E$92/1000</f>
        <v>12433.02</v>
      </c>
      <c r="G18" s="178" t="s">
        <v>73</v>
      </c>
      <c r="H18" s="61">
        <f>[18]Tab01_Land!$E$94/1000</f>
        <v>498165.00199999998</v>
      </c>
      <c r="I18" s="75"/>
    </row>
    <row r="19" spans="1:9" ht="14.45" customHeight="1" x14ac:dyDescent="0.2">
      <c r="A19" s="39"/>
      <c r="B19" s="43"/>
      <c r="C19" s="61"/>
      <c r="D19" s="61"/>
      <c r="E19" s="61"/>
      <c r="F19" s="61"/>
      <c r="G19" s="61"/>
      <c r="H19" s="61"/>
      <c r="I19" s="75"/>
    </row>
    <row r="20" spans="1:9" ht="12.75" customHeight="1" x14ac:dyDescent="0.2">
      <c r="A20" s="153" t="s">
        <v>87</v>
      </c>
      <c r="B20" s="168" t="s">
        <v>88</v>
      </c>
      <c r="C20" s="77">
        <f>[18]Tab01_Land!$E$116/1000</f>
        <v>45357.101000000002</v>
      </c>
      <c r="D20" s="77">
        <f>[18]Tab01_Land!$E$121/1000</f>
        <v>3171.9090000000001</v>
      </c>
      <c r="E20" s="77" t="s">
        <v>73</v>
      </c>
      <c r="F20" s="77">
        <f>[18]Tab01_Land!$E$126/1000</f>
        <v>2536.16</v>
      </c>
      <c r="G20" s="77" t="s">
        <v>73</v>
      </c>
      <c r="H20" s="77">
        <f>[18]Tab01_Land!$E$128/1000</f>
        <v>45992.85</v>
      </c>
      <c r="I20" s="75"/>
    </row>
    <row r="21" spans="1:9" ht="14.45" customHeight="1" x14ac:dyDescent="0.2">
      <c r="A21" s="111"/>
      <c r="B21" s="112"/>
      <c r="C21" s="76"/>
      <c r="D21" s="114"/>
      <c r="E21" s="178"/>
      <c r="F21" s="114"/>
      <c r="G21" s="114"/>
      <c r="H21" s="76"/>
      <c r="I21" s="75"/>
    </row>
    <row r="22" spans="1:9" ht="14.45" customHeight="1" x14ac:dyDescent="0.2">
      <c r="A22" s="112">
        <v>10</v>
      </c>
      <c r="B22" s="112" t="s">
        <v>89</v>
      </c>
      <c r="C22" s="178">
        <f>[18]Tab01_Land!$E$354/1000</f>
        <v>366347.48200000002</v>
      </c>
      <c r="D22" s="178">
        <f>[18]Tab01_Land!$E$359/1000</f>
        <v>40452.052000000003</v>
      </c>
      <c r="E22" s="178" t="s">
        <v>73</v>
      </c>
      <c r="F22" s="178">
        <f>[18]Tab01_Land!$E$364/1000</f>
        <v>10714.727000000001</v>
      </c>
      <c r="G22" s="178" t="s">
        <v>73</v>
      </c>
      <c r="H22" s="178">
        <f>[18]Tab01_Land!$E$366/1000</f>
        <v>396084.80699999997</v>
      </c>
      <c r="I22" s="75"/>
    </row>
    <row r="23" spans="1:9" ht="14.45" customHeight="1" x14ac:dyDescent="0.2">
      <c r="A23" s="112">
        <v>11</v>
      </c>
      <c r="B23" s="112" t="s">
        <v>90</v>
      </c>
      <c r="C23" s="61">
        <f>[18]Tab01_Land!$E$847/1000</f>
        <v>23846.409</v>
      </c>
      <c r="D23" s="178">
        <f>[18]Tab01_Land!$E$852/1000</f>
        <v>4499.1819999999998</v>
      </c>
      <c r="E23" s="178" t="s">
        <v>73</v>
      </c>
      <c r="F23" s="178">
        <f>[18]Tab01_Land!$E$857/1000</f>
        <v>456.49799999999999</v>
      </c>
      <c r="G23" s="178" t="s">
        <v>73</v>
      </c>
      <c r="H23" s="61">
        <f>[18]Tab01_Land!$E$859/1000</f>
        <v>27889.093000000001</v>
      </c>
      <c r="I23" s="75"/>
    </row>
    <row r="24" spans="1:9" ht="14.45" customHeight="1" x14ac:dyDescent="0.2">
      <c r="A24" s="112">
        <v>12</v>
      </c>
      <c r="B24" s="112" t="s">
        <v>91</v>
      </c>
      <c r="C24" s="178" t="s">
        <v>18</v>
      </c>
      <c r="D24" s="178" t="s">
        <v>18</v>
      </c>
      <c r="E24" s="178" t="s">
        <v>18</v>
      </c>
      <c r="F24" s="178" t="s">
        <v>18</v>
      </c>
      <c r="G24" s="178" t="s">
        <v>18</v>
      </c>
      <c r="H24" s="178" t="s">
        <v>18</v>
      </c>
      <c r="I24" s="75"/>
    </row>
    <row r="25" spans="1:9" ht="14.45" customHeight="1" x14ac:dyDescent="0.2">
      <c r="A25" s="112">
        <v>13</v>
      </c>
      <c r="B25" s="112" t="s">
        <v>92</v>
      </c>
      <c r="C25" s="178">
        <f>[18]Tab01_Land!$E$1000/1000</f>
        <v>58738.381999999998</v>
      </c>
      <c r="D25" s="178">
        <f>[18]Tab01_Land!$E$1005/1000</f>
        <v>423.50400000000002</v>
      </c>
      <c r="E25" s="178" t="s">
        <v>73</v>
      </c>
      <c r="F25" s="178">
        <f>[18]Tab01_Land!$E$1010/1000</f>
        <v>154.12799999999999</v>
      </c>
      <c r="G25" s="178" t="s">
        <v>73</v>
      </c>
      <c r="H25" s="178">
        <f>[18]Tab01_Land!$E$1012/1000</f>
        <v>59007.758000000002</v>
      </c>
      <c r="I25" s="75"/>
    </row>
    <row r="26" spans="1:9" ht="14.45" customHeight="1" x14ac:dyDescent="0.2">
      <c r="A26" s="112">
        <v>14</v>
      </c>
      <c r="B26" s="112" t="s">
        <v>93</v>
      </c>
      <c r="C26" s="178" t="s">
        <v>73</v>
      </c>
      <c r="D26" s="77" t="s">
        <v>73</v>
      </c>
      <c r="E26" s="77" t="s">
        <v>73</v>
      </c>
      <c r="F26" s="77" t="s">
        <v>73</v>
      </c>
      <c r="G26" s="77" t="s">
        <v>73</v>
      </c>
      <c r="H26" s="178" t="s">
        <v>73</v>
      </c>
      <c r="I26" s="75"/>
    </row>
    <row r="27" spans="1:9" ht="14.45" customHeight="1" x14ac:dyDescent="0.2">
      <c r="A27" s="112">
        <v>15</v>
      </c>
      <c r="B27" s="112" t="s">
        <v>102</v>
      </c>
      <c r="C27" s="238" t="s">
        <v>18</v>
      </c>
      <c r="D27" s="178" t="s">
        <v>18</v>
      </c>
      <c r="E27" s="178" t="s">
        <v>18</v>
      </c>
      <c r="F27" s="178" t="s">
        <v>18</v>
      </c>
      <c r="G27" s="178" t="s">
        <v>18</v>
      </c>
      <c r="H27" s="178" t="s">
        <v>18</v>
      </c>
      <c r="I27" s="75"/>
    </row>
    <row r="28" spans="1:9" ht="14.45" customHeight="1" x14ac:dyDescent="0.2">
      <c r="A28" s="112">
        <v>16</v>
      </c>
      <c r="B28" s="112" t="s">
        <v>94</v>
      </c>
      <c r="C28" s="77"/>
      <c r="D28" s="77"/>
      <c r="E28" s="77"/>
      <c r="F28" s="77"/>
      <c r="G28" s="77"/>
      <c r="H28" s="77"/>
      <c r="I28" s="75"/>
    </row>
    <row r="29" spans="1:9" ht="14.45" customHeight="1" x14ac:dyDescent="0.2">
      <c r="A29" s="112"/>
      <c r="B29" s="112" t="s">
        <v>95</v>
      </c>
      <c r="C29" s="178">
        <f>[18]Tab01_Land!$E$1374/1000</f>
        <v>170983.65100000001</v>
      </c>
      <c r="D29" s="178">
        <f>[18]Tab01_Land!$E$1379/1000</f>
        <v>97381.907999999996</v>
      </c>
      <c r="E29" s="178" t="s">
        <v>73</v>
      </c>
      <c r="F29" s="178">
        <f>[18]Tab01_Land!$E$1384/1000</f>
        <v>104617.762</v>
      </c>
      <c r="G29" s="178" t="s">
        <v>73</v>
      </c>
      <c r="H29" s="178">
        <f>[18]Tab01_Land!$E$1386/1000</f>
        <v>163747.79699999999</v>
      </c>
      <c r="I29" s="75"/>
    </row>
    <row r="30" spans="1:9" ht="14.45" customHeight="1" x14ac:dyDescent="0.2">
      <c r="A30" s="112">
        <v>17</v>
      </c>
      <c r="B30" s="112" t="s">
        <v>103</v>
      </c>
      <c r="C30" s="178">
        <f>[18]Tab01_Land!$E$1510/1000</f>
        <v>363421.99099999998</v>
      </c>
      <c r="D30" s="178" t="s">
        <v>18</v>
      </c>
      <c r="E30" s="178" t="s">
        <v>73</v>
      </c>
      <c r="F30" s="178" t="s">
        <v>18</v>
      </c>
      <c r="G30" s="178" t="s">
        <v>73</v>
      </c>
      <c r="H30" s="178">
        <f>[18]Tab01_Land!$E$1522/1000</f>
        <v>588221.35900000005</v>
      </c>
      <c r="I30" s="75"/>
    </row>
    <row r="31" spans="1:9" ht="14.45" customHeight="1" x14ac:dyDescent="0.2">
      <c r="A31" s="112">
        <v>18</v>
      </c>
      <c r="B31" s="112" t="s">
        <v>152</v>
      </c>
      <c r="C31" s="178"/>
      <c r="D31" s="178"/>
      <c r="E31" s="178"/>
      <c r="F31" s="178"/>
      <c r="G31" s="178"/>
      <c r="H31" s="178"/>
      <c r="I31" s="75"/>
    </row>
    <row r="32" spans="1:9" ht="14.45" customHeight="1" x14ac:dyDescent="0.2">
      <c r="A32" s="112"/>
      <c r="B32" s="112" t="s">
        <v>144</v>
      </c>
      <c r="C32" s="178">
        <f>[18]Tab01_Land!$E$1663/1000</f>
        <v>51013.703000000001</v>
      </c>
      <c r="D32" s="178">
        <f>[18]Tab01_Land!$E$1668/1000</f>
        <v>668.43100000000004</v>
      </c>
      <c r="E32" s="178" t="s">
        <v>73</v>
      </c>
      <c r="F32" s="178">
        <f>[18]Tab01_Land!$E$1673/1000</f>
        <v>260.35300000000001</v>
      </c>
      <c r="G32" s="178" t="s">
        <v>73</v>
      </c>
      <c r="H32" s="178">
        <f>[18]Tab01_Land!$E$1675/1000</f>
        <v>51421.781000000003</v>
      </c>
      <c r="I32" s="75"/>
    </row>
    <row r="33" spans="1:10" ht="14.45" customHeight="1" x14ac:dyDescent="0.2">
      <c r="A33" s="112">
        <v>19</v>
      </c>
      <c r="B33" s="112" t="s">
        <v>96</v>
      </c>
      <c r="C33" s="178" t="s">
        <v>73</v>
      </c>
      <c r="D33" s="178" t="s">
        <v>73</v>
      </c>
      <c r="E33" s="178" t="s">
        <v>73</v>
      </c>
      <c r="F33" s="178" t="s">
        <v>73</v>
      </c>
      <c r="G33" s="178" t="s">
        <v>73</v>
      </c>
      <c r="H33" s="178" t="s">
        <v>73</v>
      </c>
      <c r="I33" s="75"/>
      <c r="J33" s="28"/>
    </row>
    <row r="34" spans="1:10" ht="14.45" customHeight="1" x14ac:dyDescent="0.2">
      <c r="A34" s="112">
        <v>20</v>
      </c>
      <c r="B34" s="112" t="s">
        <v>97</v>
      </c>
      <c r="C34" s="178">
        <f>[18]Tab01_Land!$E$1799/1000</f>
        <v>239030.598</v>
      </c>
      <c r="D34" s="178">
        <f>[18]Tab01_Land!$E$1804/1000</f>
        <v>163901.09099999999</v>
      </c>
      <c r="E34" s="178" t="s">
        <v>73</v>
      </c>
      <c r="F34" s="180">
        <f>[18]Tab01_Land!$E$1809/1000</f>
        <v>33388.769999999997</v>
      </c>
      <c r="G34" s="180" t="s">
        <v>73</v>
      </c>
      <c r="H34" s="178">
        <f>[18]Tab01_Land!$E$1811/1000</f>
        <v>369542.91899999999</v>
      </c>
      <c r="I34" s="75"/>
      <c r="J34" s="28"/>
    </row>
    <row r="35" spans="1:10" ht="14.45" customHeight="1" x14ac:dyDescent="0.2">
      <c r="A35" s="112">
        <v>21</v>
      </c>
      <c r="B35" s="112" t="s">
        <v>145</v>
      </c>
      <c r="C35" s="178">
        <f>[18]Tab01_Land!$E$2071/1000</f>
        <v>29987.224999999999</v>
      </c>
      <c r="D35" s="178" t="s">
        <v>18</v>
      </c>
      <c r="E35" s="178" t="s">
        <v>73</v>
      </c>
      <c r="F35" s="178" t="s">
        <v>18</v>
      </c>
      <c r="G35" s="178" t="s">
        <v>73</v>
      </c>
      <c r="H35" s="178">
        <f>[18]Tab01_Land!$E$2083/1000</f>
        <v>29975.304</v>
      </c>
      <c r="I35" s="75"/>
      <c r="J35" s="28"/>
    </row>
    <row r="36" spans="1:10" ht="14.45" customHeight="1" x14ac:dyDescent="0.2">
      <c r="A36" s="112">
        <v>22</v>
      </c>
      <c r="B36" s="112" t="s">
        <v>146</v>
      </c>
      <c r="C36" s="178">
        <f>[18]Tab01_Land!$E$2156/1000</f>
        <v>668274.92200000002</v>
      </c>
      <c r="D36" s="181">
        <f>[18]Tab01_Land!$E$2161/1000</f>
        <v>19571.608</v>
      </c>
      <c r="E36" s="178" t="s">
        <v>73</v>
      </c>
      <c r="F36" s="178">
        <f>[18]Tab01_Land!$E$2166/1000</f>
        <v>32732.063999999998</v>
      </c>
      <c r="G36" s="178" t="s">
        <v>73</v>
      </c>
      <c r="H36" s="178">
        <f>[18]Tab01_Land!$E$2168/1000</f>
        <v>655114.46600000001</v>
      </c>
      <c r="I36" s="75"/>
      <c r="J36" s="28"/>
    </row>
    <row r="37" spans="1:10" ht="14.45" customHeight="1" x14ac:dyDescent="0.2">
      <c r="A37" s="112">
        <v>23</v>
      </c>
      <c r="B37" s="112" t="s">
        <v>147</v>
      </c>
      <c r="C37" s="178"/>
      <c r="D37" s="181"/>
      <c r="E37" s="178"/>
      <c r="F37" s="181"/>
      <c r="G37" s="181"/>
      <c r="H37" s="178"/>
      <c r="I37" s="75"/>
      <c r="J37" s="28"/>
    </row>
    <row r="38" spans="1:10" ht="14.45" customHeight="1" x14ac:dyDescent="0.2">
      <c r="A38" s="112"/>
      <c r="B38" s="112" t="s">
        <v>149</v>
      </c>
      <c r="C38" s="178">
        <f>[18]Tab01_Land!$E$2292/1000</f>
        <v>613526.71299999999</v>
      </c>
      <c r="D38" s="181">
        <f>[18]Tab01_Land!$E$2297/1000</f>
        <v>16746.170999999998</v>
      </c>
      <c r="E38" s="178" t="s">
        <v>73</v>
      </c>
      <c r="F38" s="181">
        <f>[18]Tab01_Land!$E$2302/1000</f>
        <v>18490.154999999999</v>
      </c>
      <c r="G38" s="181" t="s">
        <v>73</v>
      </c>
      <c r="H38" s="178">
        <f>[18]Tab01_Land!$E$2304/1000</f>
        <v>611782.72900000005</v>
      </c>
      <c r="I38" s="75"/>
      <c r="J38" s="28"/>
    </row>
    <row r="39" spans="1:10" ht="14.45" customHeight="1" x14ac:dyDescent="0.2">
      <c r="A39" s="112">
        <v>24</v>
      </c>
      <c r="B39" s="112" t="s">
        <v>98</v>
      </c>
      <c r="C39" s="178">
        <f>[18]Tab01_Land!$E$2751/1000</f>
        <v>795368.46799999999</v>
      </c>
      <c r="D39" s="178">
        <f>[18]Tab01_Land!$E$2756/1000</f>
        <v>14027.579</v>
      </c>
      <c r="E39" s="178" t="s">
        <v>73</v>
      </c>
      <c r="F39" s="178">
        <f>[18]Tab01_Land!$E$2761/1000</f>
        <v>6242.6030000000001</v>
      </c>
      <c r="G39" s="178" t="s">
        <v>73</v>
      </c>
      <c r="H39" s="178">
        <f>[18]Tab01_Land!$E$2763/1000</f>
        <v>803153.44400000002</v>
      </c>
      <c r="I39" s="75"/>
      <c r="J39" s="28"/>
    </row>
    <row r="40" spans="1:10" ht="12.75" customHeight="1" x14ac:dyDescent="0.2">
      <c r="A40" s="112">
        <v>25</v>
      </c>
      <c r="B40" s="112" t="s">
        <v>99</v>
      </c>
      <c r="C40" s="178">
        <f>[18]Tab01_Land!$E$3040/1000</f>
        <v>507180.984</v>
      </c>
      <c r="D40" s="178">
        <f>[18]Tab01_Land!$E$3045/1000</f>
        <v>24642.161</v>
      </c>
      <c r="E40" s="178" t="s">
        <v>73</v>
      </c>
      <c r="F40" s="178">
        <f>[18]Tab01_Land!$E$3050/1000</f>
        <v>22698.125</v>
      </c>
      <c r="G40" s="178" t="s">
        <v>73</v>
      </c>
      <c r="H40" s="178">
        <f>[18]Tab01_Land!$E$3052/1000</f>
        <v>509125.02</v>
      </c>
      <c r="I40" s="75"/>
    </row>
    <row r="41" spans="1:10" x14ac:dyDescent="0.2">
      <c r="A41" s="112">
        <v>26</v>
      </c>
      <c r="B41" s="41" t="s">
        <v>148</v>
      </c>
      <c r="C41" s="178"/>
      <c r="D41" s="178"/>
      <c r="E41" s="178"/>
      <c r="F41" s="178"/>
      <c r="G41" s="178"/>
      <c r="H41" s="178"/>
      <c r="I41" s="75"/>
    </row>
    <row r="42" spans="1:10" x14ac:dyDescent="0.2">
      <c r="A42" s="112"/>
      <c r="B42" s="112" t="s">
        <v>100</v>
      </c>
      <c r="C42" s="178">
        <f>[18]Tab01_Land!$E$3448/1000</f>
        <v>179821.97</v>
      </c>
      <c r="D42" s="181">
        <f>[18]Tab01_Land!$E$3453/1000</f>
        <v>6770.9309999999996</v>
      </c>
      <c r="E42" s="178" t="s">
        <v>73</v>
      </c>
      <c r="F42" s="178">
        <f>[18]Tab01_Land!$E$3458/1000</f>
        <v>15076.85</v>
      </c>
      <c r="G42" s="178" t="s">
        <v>73</v>
      </c>
      <c r="H42" s="178">
        <f>[18]Tab01_Land!$E$3460/1000</f>
        <v>171516.05100000001</v>
      </c>
      <c r="I42" s="75"/>
    </row>
    <row r="43" spans="1:10" x14ac:dyDescent="0.2">
      <c r="A43" s="112">
        <v>27</v>
      </c>
      <c r="B43" s="112" t="s">
        <v>101</v>
      </c>
      <c r="C43" s="178">
        <f>[18]Tab01_Land!$E$3737/1000</f>
        <v>152457.99400000001</v>
      </c>
      <c r="D43" s="178">
        <f>[18]Tab01_Land!$E$3742/1000</f>
        <v>6254.1379999999999</v>
      </c>
      <c r="E43" s="178" t="s">
        <v>73</v>
      </c>
      <c r="F43" s="178">
        <f>[18]Tab01_Land!$E$3747/1000</f>
        <v>8034.8339999999998</v>
      </c>
      <c r="G43" s="178" t="s">
        <v>73</v>
      </c>
      <c r="H43" s="178">
        <f>[18]Tab01_Land!$E$3749/1000</f>
        <v>150677.29800000001</v>
      </c>
      <c r="I43" s="75"/>
    </row>
    <row r="44" spans="1:10" x14ac:dyDescent="0.2">
      <c r="A44" s="112">
        <v>28</v>
      </c>
      <c r="B44" s="112" t="s">
        <v>104</v>
      </c>
      <c r="C44" s="178">
        <f>[18]Tab01_Land!$E$4026/1000</f>
        <v>212296.731</v>
      </c>
      <c r="D44" s="178">
        <f>[18]Tab01_Land!$E$4031/1000</f>
        <v>13051.089</v>
      </c>
      <c r="E44" s="178" t="s">
        <v>73</v>
      </c>
      <c r="F44" s="178">
        <f>[18]Tab01_Land!$E$4036/1000</f>
        <v>9517.0740000000005</v>
      </c>
      <c r="G44" s="178" t="s">
        <v>73</v>
      </c>
      <c r="H44" s="178">
        <f>[18]Tab01_Land!$E$4038/1000</f>
        <v>215830.74600000001</v>
      </c>
      <c r="I44" s="75"/>
    </row>
    <row r="45" spans="1:10" x14ac:dyDescent="0.2">
      <c r="A45" s="112">
        <v>29</v>
      </c>
      <c r="B45" s="112" t="s">
        <v>105</v>
      </c>
      <c r="C45" s="178">
        <f>[18]Tab01_Land!$E$4451/1000</f>
        <v>294963.30599999998</v>
      </c>
      <c r="D45" s="178">
        <f>[18]Tab01_Land!$E$4456/1000</f>
        <v>15500.175999999999</v>
      </c>
      <c r="E45" s="178" t="s">
        <v>73</v>
      </c>
      <c r="F45" s="178">
        <f>[18]Tab01_Land!$E$4461/1000</f>
        <v>7340.7939999999999</v>
      </c>
      <c r="G45" s="178" t="s">
        <v>73</v>
      </c>
      <c r="H45" s="178">
        <f>[18]Tab01_Land!$E$4463/1000</f>
        <v>303122.68800000002</v>
      </c>
      <c r="I45" s="75"/>
    </row>
    <row r="46" spans="1:10" x14ac:dyDescent="0.2">
      <c r="A46" s="112">
        <v>30</v>
      </c>
      <c r="B46" s="112" t="s">
        <v>106</v>
      </c>
      <c r="C46" s="178" t="s">
        <v>18</v>
      </c>
      <c r="D46" s="178" t="s">
        <v>18</v>
      </c>
      <c r="E46" s="178" t="s">
        <v>18</v>
      </c>
      <c r="F46" s="178" t="s">
        <v>18</v>
      </c>
      <c r="G46" s="178" t="s">
        <v>18</v>
      </c>
      <c r="H46" s="178" t="s">
        <v>18</v>
      </c>
      <c r="I46" s="75"/>
    </row>
    <row r="47" spans="1:10" x14ac:dyDescent="0.2">
      <c r="A47" s="112">
        <v>31</v>
      </c>
      <c r="B47" s="112" t="s">
        <v>107</v>
      </c>
      <c r="C47" s="178">
        <f>[18]Tab01_Land!$E$4672/1000</f>
        <v>21684.920999999998</v>
      </c>
      <c r="D47" s="178">
        <f>[18]Tab01_Land!$E$4677/1000</f>
        <v>9486.3619999999992</v>
      </c>
      <c r="E47" s="178" t="s">
        <v>73</v>
      </c>
      <c r="F47" s="178">
        <f>[18]Tab01_Land!$E$4682/1000</f>
        <v>7816.1840000000002</v>
      </c>
      <c r="G47" s="178" t="s">
        <v>73</v>
      </c>
      <c r="H47" s="178">
        <f>[18]Tab01_Land!$E$4684/1000</f>
        <v>23355.098999999998</v>
      </c>
      <c r="I47" s="75"/>
    </row>
    <row r="48" spans="1:10" x14ac:dyDescent="0.2">
      <c r="A48" s="112">
        <v>32</v>
      </c>
      <c r="B48" s="112" t="s">
        <v>108</v>
      </c>
      <c r="C48" s="178">
        <f>[18]Tab01_Land!$E$4774/1000</f>
        <v>37069.800999999999</v>
      </c>
      <c r="D48" s="178">
        <f>[18]Tab01_Land!$E$4779/1000</f>
        <v>2404.0949999999998</v>
      </c>
      <c r="E48" s="178" t="s">
        <v>73</v>
      </c>
      <c r="F48" s="178">
        <f>[18]Tab01_Land!$E$4784/1000</f>
        <v>1201.4369999999999</v>
      </c>
      <c r="G48" s="178" t="s">
        <v>73</v>
      </c>
      <c r="H48" s="178">
        <f>[18]Tab01_Land!$E$4786/1000</f>
        <v>38272.459000000003</v>
      </c>
      <c r="I48" s="75"/>
    </row>
    <row r="49" spans="1:9" x14ac:dyDescent="0.2">
      <c r="A49" s="112">
        <v>33</v>
      </c>
      <c r="B49" s="112" t="s">
        <v>109</v>
      </c>
      <c r="C49" s="178"/>
      <c r="D49" s="178"/>
      <c r="E49" s="178"/>
      <c r="F49" s="178"/>
      <c r="G49" s="178"/>
      <c r="H49" s="178"/>
      <c r="I49" s="75"/>
    </row>
    <row r="50" spans="1:9" x14ac:dyDescent="0.2">
      <c r="A50" s="96"/>
      <c r="B50" s="112" t="s">
        <v>110</v>
      </c>
      <c r="C50" s="178">
        <f>[18]Tab01_Land!$E$4978/1000</f>
        <v>20206.218000000001</v>
      </c>
      <c r="D50" s="178">
        <f>[18]Tab01_Land!$E$4983/1000</f>
        <v>2061.8150000000001</v>
      </c>
      <c r="E50" s="178" t="s">
        <v>73</v>
      </c>
      <c r="F50" s="178">
        <f>[18]Tab01_Land!$E$4988/1000</f>
        <v>568.44100000000003</v>
      </c>
      <c r="G50" s="178" t="s">
        <v>73</v>
      </c>
      <c r="H50" s="178">
        <f>[18]Tab01_Land!$E$4990/1000</f>
        <v>21699.592000000001</v>
      </c>
      <c r="I50" s="75"/>
    </row>
    <row r="51" spans="1:9" x14ac:dyDescent="0.2">
      <c r="A51" s="41"/>
      <c r="B51" s="98"/>
      <c r="C51" s="178"/>
      <c r="D51" s="178"/>
      <c r="E51" s="178"/>
      <c r="F51" s="178"/>
      <c r="G51" s="178"/>
      <c r="H51" s="178"/>
      <c r="I51" s="75"/>
    </row>
    <row r="52" spans="1:9" x14ac:dyDescent="0.2">
      <c r="A52" s="153" t="s">
        <v>19</v>
      </c>
      <c r="B52" s="45" t="s">
        <v>39</v>
      </c>
      <c r="C52" s="77">
        <f>[18]Tab01_Land!$E$337/1000</f>
        <v>4810697.9840000002</v>
      </c>
      <c r="D52" s="77">
        <f>[18]Tab01_Land!$E$342/1000</f>
        <v>871634.78500000003</v>
      </c>
      <c r="E52" s="77" t="s">
        <v>73</v>
      </c>
      <c r="F52" s="77">
        <f>[18]Tab01_Land!$E$347/1000</f>
        <v>488443.18400000001</v>
      </c>
      <c r="G52" s="77" t="s">
        <v>73</v>
      </c>
      <c r="H52" s="77">
        <f>[18]Tab01_Land!$E$349/1000</f>
        <v>5193889.585</v>
      </c>
      <c r="I52" s="75"/>
    </row>
    <row r="53" spans="1:9" x14ac:dyDescent="0.2">
      <c r="C53" s="178"/>
      <c r="D53" s="178"/>
      <c r="E53" s="178"/>
      <c r="F53" s="178"/>
      <c r="G53" s="178"/>
      <c r="H53" s="178"/>
    </row>
    <row r="54" spans="1:9" x14ac:dyDescent="0.2">
      <c r="C54" s="181"/>
      <c r="D54" s="181"/>
      <c r="E54" s="181"/>
      <c r="F54" s="181"/>
      <c r="G54" s="181"/>
      <c r="H54" s="181"/>
    </row>
    <row r="55" spans="1:9" x14ac:dyDescent="0.2">
      <c r="C55" s="61"/>
      <c r="D55" s="61"/>
      <c r="E55" s="61"/>
      <c r="F55" s="61"/>
      <c r="G55" s="61"/>
      <c r="H55" s="61"/>
    </row>
    <row r="56" spans="1:9" x14ac:dyDescent="0.2">
      <c r="C56" s="61"/>
      <c r="D56" s="61"/>
      <c r="E56" s="178"/>
      <c r="F56" s="61"/>
      <c r="G56" s="61"/>
      <c r="H56" s="61"/>
    </row>
    <row r="58" spans="1:9" x14ac:dyDescent="0.2">
      <c r="C58" s="61"/>
      <c r="D58" s="178"/>
      <c r="E58" s="178"/>
      <c r="F58" s="178"/>
      <c r="G58" s="178"/>
      <c r="H58" s="61"/>
    </row>
    <row r="59" spans="1:9" x14ac:dyDescent="0.2">
      <c r="F59" s="3"/>
      <c r="G59" s="3"/>
    </row>
    <row r="60" spans="1:9" x14ac:dyDescent="0.2">
      <c r="C60" s="77"/>
      <c r="D60" s="77"/>
      <c r="E60" s="77"/>
      <c r="F60" s="77"/>
      <c r="G60" s="77"/>
      <c r="H60" s="77"/>
    </row>
    <row r="62" spans="1:9" x14ac:dyDescent="0.2">
      <c r="C62" s="75"/>
      <c r="D62" s="75"/>
      <c r="E62" s="75"/>
      <c r="F62" s="75"/>
      <c r="G62" s="75"/>
      <c r="H62" s="75"/>
    </row>
    <row r="71" spans="2:2" x14ac:dyDescent="0.2">
      <c r="B71" s="1"/>
    </row>
  </sheetData>
  <mergeCells count="9">
    <mergeCell ref="A8:A11"/>
    <mergeCell ref="H8:H10"/>
    <mergeCell ref="C11:H11"/>
    <mergeCell ref="B8:B11"/>
    <mergeCell ref="C8:C10"/>
    <mergeCell ref="D8:D10"/>
    <mergeCell ref="F8:F10"/>
    <mergeCell ref="E8:E10"/>
    <mergeCell ref="G8:G10"/>
  </mergeCells>
  <phoneticPr fontId="3" type="noConversion"/>
  <pageMargins left="0.51181102362204722" right="0.43307086614173229" top="0.39370078740157483" bottom="0.51181102362204722" header="0.51181102362204722" footer="0"/>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78"/>
  <sheetViews>
    <sheetView topLeftCell="A16" workbookViewId="0">
      <selection activeCell="E35" sqref="E35"/>
    </sheetView>
  </sheetViews>
  <sheetFormatPr baseColWidth="10" defaultColWidth="11.42578125" defaultRowHeight="12.75" x14ac:dyDescent="0.2"/>
  <cols>
    <col min="1" max="1" width="5.7109375" style="14" customWidth="1"/>
    <col min="2" max="2" width="35.7109375" style="12" customWidth="1"/>
    <col min="3" max="8" width="11.7109375" style="12" customWidth="1"/>
    <col min="9" max="9" width="12.42578125" style="12" customWidth="1"/>
    <col min="10" max="16384" width="11.42578125" style="12"/>
  </cols>
  <sheetData>
    <row r="1" spans="1:9" ht="12.75" customHeight="1" x14ac:dyDescent="0.2">
      <c r="B1" s="172" t="s">
        <v>191</v>
      </c>
      <c r="C1" s="33"/>
      <c r="D1" s="33"/>
      <c r="E1" s="33"/>
      <c r="F1" s="33"/>
      <c r="G1" s="33"/>
      <c r="H1" s="33"/>
    </row>
    <row r="2" spans="1:9" ht="12.75" customHeight="1" x14ac:dyDescent="0.2">
      <c r="B2" s="200"/>
      <c r="C2" s="33"/>
      <c r="D2" s="33"/>
      <c r="E2" s="33"/>
      <c r="F2" s="33"/>
      <c r="G2" s="33"/>
      <c r="H2" s="33"/>
    </row>
    <row r="3" spans="1:9" ht="12.75" customHeight="1" x14ac:dyDescent="0.2"/>
    <row r="4" spans="1:9" ht="15" customHeight="1" x14ac:dyDescent="0.2">
      <c r="B4" s="173" t="s">
        <v>250</v>
      </c>
      <c r="C4" s="56"/>
      <c r="D4" s="56"/>
      <c r="E4" s="56"/>
      <c r="F4" s="33"/>
      <c r="G4" s="33"/>
      <c r="H4" s="33"/>
    </row>
    <row r="5" spans="1:9" ht="12.75" customHeight="1" x14ac:dyDescent="0.2">
      <c r="B5" s="201"/>
      <c r="C5" s="56"/>
      <c r="D5" s="56"/>
      <c r="E5" s="56"/>
      <c r="F5" s="33"/>
      <c r="G5" s="33"/>
      <c r="H5" s="33"/>
    </row>
    <row r="6" spans="1:9" ht="12.75" customHeight="1" x14ac:dyDescent="0.25">
      <c r="F6" s="35"/>
      <c r="G6" s="35"/>
      <c r="H6" s="35"/>
    </row>
    <row r="7" spans="1:9" ht="12.75" customHeight="1" x14ac:dyDescent="0.2"/>
    <row r="8" spans="1:9" ht="18" customHeight="1" x14ac:dyDescent="0.2">
      <c r="A8" s="284"/>
      <c r="B8" s="324" t="s">
        <v>44</v>
      </c>
      <c r="C8" s="270" t="s">
        <v>7</v>
      </c>
      <c r="D8" s="324" t="s">
        <v>220</v>
      </c>
      <c r="E8" s="270" t="s">
        <v>30</v>
      </c>
      <c r="F8" s="270" t="s">
        <v>8</v>
      </c>
      <c r="G8" s="270" t="s">
        <v>31</v>
      </c>
      <c r="H8" s="274" t="s">
        <v>9</v>
      </c>
    </row>
    <row r="9" spans="1:9" ht="15" customHeight="1" x14ac:dyDescent="0.2">
      <c r="A9" s="285"/>
      <c r="B9" s="325"/>
      <c r="C9" s="325"/>
      <c r="D9" s="325"/>
      <c r="E9" s="325"/>
      <c r="F9" s="325"/>
      <c r="G9" s="325"/>
      <c r="H9" s="275"/>
    </row>
    <row r="10" spans="1:9" ht="12.75" customHeight="1" x14ac:dyDescent="0.2">
      <c r="A10" s="285"/>
      <c r="B10" s="325"/>
      <c r="C10" s="271"/>
      <c r="D10" s="271"/>
      <c r="E10" s="271"/>
      <c r="F10" s="271"/>
      <c r="G10" s="271"/>
      <c r="H10" s="276"/>
    </row>
    <row r="11" spans="1:9" ht="15.75" customHeight="1" x14ac:dyDescent="0.2">
      <c r="A11" s="286"/>
      <c r="B11" s="271"/>
      <c r="C11" s="305" t="s">
        <v>171</v>
      </c>
      <c r="D11" s="306"/>
      <c r="E11" s="306"/>
      <c r="F11" s="306"/>
      <c r="G11" s="306"/>
      <c r="H11" s="306"/>
    </row>
    <row r="12" spans="1:9" ht="12.75" customHeight="1" x14ac:dyDescent="0.2">
      <c r="A12" s="36"/>
      <c r="B12" s="199"/>
      <c r="C12" s="1"/>
      <c r="D12" s="59"/>
      <c r="E12" s="59"/>
      <c r="F12" s="59"/>
      <c r="G12" s="59"/>
      <c r="H12" s="59"/>
    </row>
    <row r="13" spans="1:9" ht="14.45" customHeight="1" x14ac:dyDescent="0.2">
      <c r="A13" s="27">
        <v>1</v>
      </c>
      <c r="B13" s="202" t="s">
        <v>45</v>
      </c>
      <c r="C13" s="178">
        <f>[19]Tab01_Land!$E$14/1000</f>
        <v>153552.60699999999</v>
      </c>
      <c r="D13" s="178">
        <f>[19]Tab01_Land!$E$19/1000</f>
        <v>3834.6410000000001</v>
      </c>
      <c r="E13" s="178" t="s">
        <v>73</v>
      </c>
      <c r="F13" s="178">
        <f>[19]Tab01_Land!$E$24/1000</f>
        <v>15968.814</v>
      </c>
      <c r="G13" s="178" t="s">
        <v>73</v>
      </c>
      <c r="H13" s="178">
        <f>[19]Tab01_Land!$E$26/1000</f>
        <v>141418.43400000001</v>
      </c>
      <c r="I13" s="75"/>
    </row>
    <row r="14" spans="1:9" ht="14.45" customHeight="1" x14ac:dyDescent="0.2">
      <c r="A14" s="27">
        <v>2</v>
      </c>
      <c r="B14" s="202" t="s">
        <v>46</v>
      </c>
      <c r="C14" s="178">
        <f>[20]Tab01_Land!$E$14/1000</f>
        <v>70757.366999999998</v>
      </c>
      <c r="D14" s="178">
        <f>[20]Tab01_Land!$E$19/1000</f>
        <v>1991.1479999999999</v>
      </c>
      <c r="E14" s="178" t="s">
        <v>73</v>
      </c>
      <c r="F14" s="178">
        <f>[20]Tab01_Land!$E$24/1000</f>
        <v>1248.645</v>
      </c>
      <c r="G14" s="178" t="s">
        <v>73</v>
      </c>
      <c r="H14" s="178">
        <f>[20]Tab01_Land!$E$26/1000</f>
        <v>71499.87</v>
      </c>
      <c r="I14" s="75"/>
    </row>
    <row r="15" spans="1:9" ht="14.45" customHeight="1" x14ac:dyDescent="0.2">
      <c r="A15" s="27">
        <v>3</v>
      </c>
      <c r="B15" s="202" t="s">
        <v>47</v>
      </c>
      <c r="C15" s="178">
        <f>[21]Tab01_Land!$E$14/1000</f>
        <v>157098.951</v>
      </c>
      <c r="D15" s="178">
        <f>[21]Tab01_Land!$E$19/1000</f>
        <v>9608.32</v>
      </c>
      <c r="E15" s="178" t="s">
        <v>73</v>
      </c>
      <c r="F15" s="178">
        <f>[21]Tab01_Land!$E$24/1000</f>
        <v>11770.384</v>
      </c>
      <c r="G15" s="178" t="s">
        <v>73</v>
      </c>
      <c r="H15" s="178">
        <f>[21]Tab01_Land!$E$26/1000</f>
        <v>154936.88699999999</v>
      </c>
      <c r="I15" s="75"/>
    </row>
    <row r="16" spans="1:9" ht="14.45" customHeight="1" x14ac:dyDescent="0.2">
      <c r="A16" s="27">
        <v>4</v>
      </c>
      <c r="B16" s="202" t="s">
        <v>48</v>
      </c>
      <c r="C16" s="178">
        <f>[22]Tab01_Land!$E$14/1000</f>
        <v>20848.745999999999</v>
      </c>
      <c r="D16" s="178">
        <f>[22]Tab01_Land!$E$19/1000</f>
        <v>1243.211</v>
      </c>
      <c r="E16" s="178" t="s">
        <v>73</v>
      </c>
      <c r="F16" s="178">
        <f>[22]Tab01_Land!$E$24/1000</f>
        <v>711.78300000000002</v>
      </c>
      <c r="G16" s="178" t="s">
        <v>73</v>
      </c>
      <c r="H16" s="178">
        <f>[22]Tab01_Land!$E$26/1000</f>
        <v>21380.173999999999</v>
      </c>
      <c r="I16" s="75"/>
    </row>
    <row r="17" spans="1:9" ht="14.45" customHeight="1" x14ac:dyDescent="0.2">
      <c r="A17" s="27">
        <v>5</v>
      </c>
      <c r="B17" s="202" t="s">
        <v>49</v>
      </c>
      <c r="C17" s="178">
        <f>[23]Tab01_Land!$E$14/1000</f>
        <v>19875.425999999999</v>
      </c>
      <c r="D17" s="178">
        <f>[23]Tab01_Land!$E$19/1000</f>
        <v>1063.559</v>
      </c>
      <c r="E17" s="178" t="s">
        <v>73</v>
      </c>
      <c r="F17" s="178">
        <f>[23]Tab01_Land!$E$24/1000</f>
        <v>603.69899999999996</v>
      </c>
      <c r="G17" s="178" t="s">
        <v>73</v>
      </c>
      <c r="H17" s="178">
        <f>[23]Tab01_Land!$E$26/1000</f>
        <v>20335.286</v>
      </c>
      <c r="I17" s="75"/>
    </row>
    <row r="18" spans="1:9" ht="14.45" customHeight="1" x14ac:dyDescent="0.2">
      <c r="A18" s="27"/>
      <c r="B18" s="202"/>
      <c r="C18" s="178"/>
      <c r="D18" s="178"/>
      <c r="E18" s="178"/>
      <c r="F18" s="178"/>
      <c r="G18" s="178"/>
      <c r="H18" s="178"/>
      <c r="I18" s="75"/>
    </row>
    <row r="19" spans="1:9" ht="12.75" customHeight="1" x14ac:dyDescent="0.2">
      <c r="A19" s="27">
        <v>7</v>
      </c>
      <c r="B19" s="202" t="s">
        <v>50</v>
      </c>
      <c r="C19" s="178">
        <f>[24]Tab01_Land!$E$14/1000</f>
        <v>350086.44300000003</v>
      </c>
      <c r="D19" s="181">
        <f>[24]Tab01_Land!$E$19/1000</f>
        <v>9440.2970000000005</v>
      </c>
      <c r="E19" s="178" t="s">
        <v>73</v>
      </c>
      <c r="F19" s="178">
        <f>[24]Tab01_Land!$E$24/1000</f>
        <v>13090.01</v>
      </c>
      <c r="G19" s="178" t="s">
        <v>73</v>
      </c>
      <c r="H19" s="178">
        <f>[24]Tab01_Land!$E$26/1000</f>
        <v>346436.73</v>
      </c>
      <c r="I19" s="75"/>
    </row>
    <row r="20" spans="1:9" ht="14.45" customHeight="1" x14ac:dyDescent="0.2">
      <c r="A20" s="27">
        <v>8</v>
      </c>
      <c r="B20" s="202" t="s">
        <v>51</v>
      </c>
      <c r="C20" s="178">
        <f>[25]Tab01_Land!$E$14/1000</f>
        <v>162215.965</v>
      </c>
      <c r="D20" s="181">
        <f>[25]Tab01_Land!$E$19/1000</f>
        <v>29498.332999999999</v>
      </c>
      <c r="E20" s="178" t="s">
        <v>73</v>
      </c>
      <c r="F20" s="178">
        <f>[25]Tab01_Land!$E$24/1000</f>
        <v>14701.326999999999</v>
      </c>
      <c r="G20" s="178" t="s">
        <v>73</v>
      </c>
      <c r="H20" s="178">
        <f>[25]Tab01_Land!$E$26/1000</f>
        <v>177012.97099999999</v>
      </c>
      <c r="I20" s="75"/>
    </row>
    <row r="21" spans="1:9" ht="14.45" customHeight="1" x14ac:dyDescent="0.2">
      <c r="A21" s="27">
        <v>9</v>
      </c>
      <c r="B21" s="202" t="s">
        <v>52</v>
      </c>
      <c r="C21" s="178">
        <f>[26]Tab01_Land!$E$14/1000</f>
        <v>474750.09299999999</v>
      </c>
      <c r="D21" s="181">
        <f>[26]Tab01_Land!$E$19/1000</f>
        <v>156315.40900000001</v>
      </c>
      <c r="E21" s="178" t="s">
        <v>73</v>
      </c>
      <c r="F21" s="181">
        <f>[26]Tab01_Land!$E$24/1000</f>
        <v>46741.273999999998</v>
      </c>
      <c r="G21" s="181" t="s">
        <v>73</v>
      </c>
      <c r="H21" s="178">
        <f>[26]Tab01_Land!$E$26/1000</f>
        <v>584324.228</v>
      </c>
      <c r="I21" s="75"/>
    </row>
    <row r="22" spans="1:9" ht="14.45" customHeight="1" x14ac:dyDescent="0.2">
      <c r="A22" s="27">
        <v>10</v>
      </c>
      <c r="B22" s="202" t="s">
        <v>53</v>
      </c>
      <c r="C22" s="178">
        <f>[27]Tab01_Land!$E$14/1000</f>
        <v>172537.777</v>
      </c>
      <c r="D22" s="178">
        <f>[27]Tab01_Land!$E$19/1000</f>
        <v>7557.9070000000002</v>
      </c>
      <c r="E22" s="178" t="s">
        <v>73</v>
      </c>
      <c r="F22" s="178">
        <f>[27]Tab01_Land!$E$24/1000</f>
        <v>5777.6989999999996</v>
      </c>
      <c r="G22" s="178" t="s">
        <v>73</v>
      </c>
      <c r="H22" s="178">
        <f>[27]Tab01_Land!$E$26/1000</f>
        <v>174317.98499999999</v>
      </c>
      <c r="I22" s="75"/>
    </row>
    <row r="23" spans="1:9" ht="14.45" customHeight="1" x14ac:dyDescent="0.2">
      <c r="A23" s="27">
        <v>11</v>
      </c>
      <c r="B23" s="202" t="s">
        <v>54</v>
      </c>
      <c r="C23" s="178">
        <f>[28]Tab01_Land!$E$14/1000</f>
        <v>72921.3</v>
      </c>
      <c r="D23" s="178">
        <f>[28]Tab01_Land!$E$19/1000</f>
        <v>4849.96</v>
      </c>
      <c r="E23" s="178" t="s">
        <v>73</v>
      </c>
      <c r="F23" s="178">
        <f>[28]Tab01_Land!$E$24/1000</f>
        <v>2625.44</v>
      </c>
      <c r="G23" s="178" t="s">
        <v>73</v>
      </c>
      <c r="H23" s="178">
        <f>[28]Tab01_Land!$E$26/1000</f>
        <v>75145.820000000007</v>
      </c>
      <c r="I23" s="75"/>
    </row>
    <row r="24" spans="1:9" ht="14.45" customHeight="1" x14ac:dyDescent="0.2">
      <c r="A24" s="27">
        <v>12</v>
      </c>
      <c r="B24" s="202" t="s">
        <v>55</v>
      </c>
      <c r="C24" s="178">
        <f>[29]Tab01_Land!$E$14/1000</f>
        <v>255317.98699999999</v>
      </c>
      <c r="D24" s="181">
        <f>[29]Tab01_Land!$E$19/1000</f>
        <v>12103.152</v>
      </c>
      <c r="E24" s="178" t="s">
        <v>73</v>
      </c>
      <c r="F24" s="178">
        <f>[29]Tab01_Land!$E$24/1000</f>
        <v>1114.557</v>
      </c>
      <c r="G24" s="178" t="s">
        <v>73</v>
      </c>
      <c r="H24" s="178">
        <f>[29]Tab01_Land!$E$26/1000</f>
        <v>266306.58199999999</v>
      </c>
      <c r="I24" s="75"/>
    </row>
    <row r="25" spans="1:9" x14ac:dyDescent="0.2">
      <c r="A25" s="41"/>
      <c r="B25" s="98"/>
      <c r="I25" s="75"/>
    </row>
    <row r="26" spans="1:9" ht="14.45" customHeight="1" x14ac:dyDescent="0.2">
      <c r="A26" s="27">
        <v>13</v>
      </c>
      <c r="B26" s="202" t="s">
        <v>56</v>
      </c>
      <c r="C26" s="178">
        <f>[30]Tab01_Land!$E$14/1000</f>
        <v>305627.261</v>
      </c>
      <c r="D26" s="181">
        <f>[30]Tab01_Land!$E$19/1000</f>
        <v>33397.692000000003</v>
      </c>
      <c r="E26" s="178" t="s">
        <v>73</v>
      </c>
      <c r="F26" s="178">
        <f>[30]Tab01_Land!$E$24/1000</f>
        <v>24748.866999999998</v>
      </c>
      <c r="G26" s="178" t="s">
        <v>73</v>
      </c>
      <c r="H26" s="178">
        <f>[30]Tab01_Land!$E$26/1000</f>
        <v>314276.08600000001</v>
      </c>
      <c r="I26" s="75"/>
    </row>
    <row r="27" spans="1:9" ht="14.45" customHeight="1" x14ac:dyDescent="0.2">
      <c r="A27" s="73">
        <v>14</v>
      </c>
      <c r="B27" s="202" t="s">
        <v>57</v>
      </c>
      <c r="C27" s="178">
        <f>[31]Tab01_Land!$E$14/1000</f>
        <v>174308.622</v>
      </c>
      <c r="D27" s="178">
        <f>[31]Tab01_Land!$E$19/1000</f>
        <v>2936.5030000000002</v>
      </c>
      <c r="E27" s="178" t="s">
        <v>73</v>
      </c>
      <c r="F27" s="178">
        <f>[31]Tab01_Land!$E$24/1000</f>
        <v>1957.893</v>
      </c>
      <c r="G27" s="178" t="s">
        <v>73</v>
      </c>
      <c r="H27" s="178">
        <f>[31]Tab01_Land!$E$26/1000</f>
        <v>175287.23199999999</v>
      </c>
      <c r="I27" s="75"/>
    </row>
    <row r="28" spans="1:9" ht="14.45" customHeight="1" x14ac:dyDescent="0.2">
      <c r="A28" s="27">
        <v>15</v>
      </c>
      <c r="B28" s="202" t="s">
        <v>58</v>
      </c>
      <c r="C28" s="178">
        <f>[32]Tab01_Land!$E$14/1000</f>
        <v>201763.644</v>
      </c>
      <c r="D28" s="178">
        <f>[32]Tab01_Land!$E$19/1000</f>
        <v>7989.8890000000001</v>
      </c>
      <c r="E28" s="178" t="s">
        <v>73</v>
      </c>
      <c r="F28" s="178">
        <f>[32]Tab01_Land!$E$24/1000</f>
        <v>2846.1619999999998</v>
      </c>
      <c r="G28" s="178" t="s">
        <v>73</v>
      </c>
      <c r="H28" s="178">
        <f>[32]Tab01_Land!$E$26/1000</f>
        <v>206907.37100000001</v>
      </c>
      <c r="I28" s="75"/>
    </row>
    <row r="29" spans="1:9" ht="14.45" customHeight="1" x14ac:dyDescent="0.2">
      <c r="A29" s="27">
        <v>16</v>
      </c>
      <c r="B29" s="202" t="s">
        <v>59</v>
      </c>
      <c r="C29" s="178">
        <f>[33]Tab01_Land!$E$14/1000</f>
        <v>353764.18699999998</v>
      </c>
      <c r="D29" s="178">
        <f>[33]Tab01_Land!$E$19/1000</f>
        <v>11590.233</v>
      </c>
      <c r="E29" s="178" t="s">
        <v>73</v>
      </c>
      <c r="F29" s="178">
        <f>[33]Tab01_Land!$E$24/1000</f>
        <v>14977.788</v>
      </c>
      <c r="G29" s="178" t="s">
        <v>73</v>
      </c>
      <c r="H29" s="178">
        <f>[33]Tab01_Land!$E$26/1000</f>
        <v>350376.63199999998</v>
      </c>
      <c r="I29" s="75"/>
    </row>
    <row r="30" spans="1:9" ht="14.45" customHeight="1" x14ac:dyDescent="0.2">
      <c r="A30" s="27">
        <v>17</v>
      </c>
      <c r="B30" s="202" t="s">
        <v>60</v>
      </c>
      <c r="C30" s="178">
        <f>[34]Tab01_Land!$E$14/1000</f>
        <v>151979.36900000001</v>
      </c>
      <c r="D30" s="178">
        <f>[34]Tab01_Land!$E$19/1000</f>
        <v>16870.155999999999</v>
      </c>
      <c r="E30" s="178" t="s">
        <v>73</v>
      </c>
      <c r="F30" s="178">
        <f>[34]Tab01_Land!$E$24/1000</f>
        <v>1688.623</v>
      </c>
      <c r="G30" s="178" t="s">
        <v>73</v>
      </c>
      <c r="H30" s="178">
        <f>[34]Tab01_Land!$E$26/1000</f>
        <v>167160.902</v>
      </c>
      <c r="I30" s="75"/>
    </row>
    <row r="31" spans="1:9" ht="14.45" customHeight="1" x14ac:dyDescent="0.2">
      <c r="A31" s="27">
        <v>18</v>
      </c>
      <c r="B31" s="202" t="s">
        <v>61</v>
      </c>
      <c r="C31" s="178">
        <f>[35]Tab01_Land!$E$14/1000</f>
        <v>303452.97600000002</v>
      </c>
      <c r="D31" s="178">
        <f>[35]Tab01_Land!$E$19/1000</f>
        <v>4592.0870000000004</v>
      </c>
      <c r="E31" s="178" t="s">
        <v>73</v>
      </c>
      <c r="F31" s="178">
        <f>[35]Tab01_Land!$E$24/1000</f>
        <v>2012.4659999999999</v>
      </c>
      <c r="G31" s="178" t="s">
        <v>73</v>
      </c>
      <c r="H31" s="178">
        <f>[35]Tab01_Land!$E$26/1000</f>
        <v>306032.59700000001</v>
      </c>
      <c r="I31" s="75"/>
    </row>
    <row r="32" spans="1:9" x14ac:dyDescent="0.2">
      <c r="A32" s="41"/>
      <c r="B32" s="98"/>
      <c r="I32" s="75"/>
    </row>
    <row r="33" spans="1:10" ht="14.45" customHeight="1" x14ac:dyDescent="0.2">
      <c r="A33" s="27">
        <v>19</v>
      </c>
      <c r="B33" s="202" t="s">
        <v>62</v>
      </c>
      <c r="C33" s="178">
        <f>[36]Tab01_Land!$E$14/1000</f>
        <v>739546.12600000005</v>
      </c>
      <c r="D33" s="178">
        <f>[36]Tab01_Land!$E$19/1000</f>
        <v>69030.183000000005</v>
      </c>
      <c r="E33" s="178" t="s">
        <v>73</v>
      </c>
      <c r="F33" s="178">
        <f>[36]Tab01_Land!$E$24/1000</f>
        <v>66124.198999999993</v>
      </c>
      <c r="G33" s="178" t="s">
        <v>73</v>
      </c>
      <c r="H33" s="178">
        <f>[36]Tab01_Land!$E$26/1000</f>
        <v>742452.11</v>
      </c>
      <c r="I33" s="75"/>
      <c r="J33" s="28"/>
    </row>
    <row r="34" spans="1:10" ht="14.45" customHeight="1" x14ac:dyDescent="0.2">
      <c r="A34" s="27">
        <v>20</v>
      </c>
      <c r="B34" s="202" t="s">
        <v>63</v>
      </c>
      <c r="C34" s="178">
        <f>[37]Tab01_Land!$E$14/1000</f>
        <v>142147.71900000001</v>
      </c>
      <c r="D34" s="181">
        <f>[37]Tab01_Land!$E$19/1000</f>
        <v>3505.123</v>
      </c>
      <c r="E34" s="178" t="s">
        <v>73</v>
      </c>
      <c r="F34" s="181">
        <f>[37]Tab01_Land!$E$24/1000</f>
        <v>1460.4480000000001</v>
      </c>
      <c r="G34" s="181" t="s">
        <v>73</v>
      </c>
      <c r="H34" s="178">
        <f>[37]Tab01_Land!$E$26/1000</f>
        <v>144192.394</v>
      </c>
      <c r="I34" s="75"/>
      <c r="J34" s="28"/>
    </row>
    <row r="35" spans="1:10" ht="14.45" customHeight="1" x14ac:dyDescent="0.2">
      <c r="A35" s="27">
        <v>21</v>
      </c>
      <c r="B35" s="202" t="s">
        <v>64</v>
      </c>
      <c r="C35" s="178">
        <f>[38]Tab01_Land!$E$14/1000</f>
        <v>303106.98100000003</v>
      </c>
      <c r="D35" s="178">
        <f>[38]Tab01_Land!$E$19/1000</f>
        <v>460242.45</v>
      </c>
      <c r="E35" s="178" t="s">
        <v>73</v>
      </c>
      <c r="F35" s="178">
        <f>[38]Tab01_Land!$E$24/1000</f>
        <v>250184.87700000001</v>
      </c>
      <c r="G35" s="178" t="s">
        <v>73</v>
      </c>
      <c r="H35" s="178">
        <f>[38]Tab01_Land!$E$26/1000</f>
        <v>513164.554</v>
      </c>
      <c r="I35" s="75"/>
      <c r="J35" s="28"/>
    </row>
    <row r="36" spans="1:10" ht="14.45" customHeight="1" x14ac:dyDescent="0.2">
      <c r="A36" s="27">
        <v>22</v>
      </c>
      <c r="B36" s="202" t="s">
        <v>65</v>
      </c>
      <c r="C36" s="178">
        <f>[39]Tab01_Land!$E$14/1000</f>
        <v>139464.905</v>
      </c>
      <c r="D36" s="178">
        <f>[39]Tab01_Land!$E$19/1000</f>
        <v>18857.248</v>
      </c>
      <c r="E36" s="178" t="s">
        <v>73</v>
      </c>
      <c r="F36" s="178">
        <f>[39]Tab01_Land!$E$24/1000</f>
        <v>7400.4740000000002</v>
      </c>
      <c r="G36" s="178" t="s">
        <v>73</v>
      </c>
      <c r="H36" s="178">
        <f>[39]Tab01_Land!$E$26/1000</f>
        <v>150921.679</v>
      </c>
      <c r="I36" s="75"/>
      <c r="J36" s="28"/>
    </row>
    <row r="37" spans="1:10" ht="14.45" customHeight="1" x14ac:dyDescent="0.2">
      <c r="A37" s="27">
        <v>23</v>
      </c>
      <c r="B37" s="202" t="s">
        <v>66</v>
      </c>
      <c r="C37" s="178">
        <f>[40]Tab01_Land!$E$14/1000</f>
        <v>130930.633</v>
      </c>
      <c r="D37" s="178">
        <f>[40]Tab01_Land!$E$19/1000</f>
        <v>8289.1929999999993</v>
      </c>
      <c r="E37" s="178" t="s">
        <v>73</v>
      </c>
      <c r="F37" s="178">
        <f>[40]Tab01_Land!$E$24/1000</f>
        <v>3223.915</v>
      </c>
      <c r="G37" s="178" t="s">
        <v>73</v>
      </c>
      <c r="H37" s="178">
        <f>[40]Tab01_Land!$E$26/1000</f>
        <v>135995.91099999999</v>
      </c>
      <c r="I37" s="75"/>
      <c r="J37" s="28"/>
    </row>
    <row r="38" spans="1:10" x14ac:dyDescent="0.2">
      <c r="A38" s="41"/>
      <c r="B38" s="98"/>
      <c r="C38" s="75"/>
      <c r="D38" s="75"/>
      <c r="E38" s="75"/>
      <c r="F38" s="75"/>
      <c r="G38" s="75"/>
      <c r="H38" s="75"/>
      <c r="I38" s="75"/>
    </row>
    <row r="39" spans="1:10" ht="14.45" customHeight="1" x14ac:dyDescent="0.2">
      <c r="A39" s="72">
        <v>24</v>
      </c>
      <c r="B39" s="52" t="s">
        <v>37</v>
      </c>
      <c r="C39" s="77">
        <v>4856055.085</v>
      </c>
      <c r="D39" s="77">
        <v>874806.69400000002</v>
      </c>
      <c r="E39" s="77" t="s">
        <v>73</v>
      </c>
      <c r="F39" s="77">
        <v>490979.34399999998</v>
      </c>
      <c r="G39" s="77" t="s">
        <v>73</v>
      </c>
      <c r="H39" s="77">
        <v>5239882.4349999996</v>
      </c>
      <c r="I39" s="75"/>
      <c r="J39" s="28"/>
    </row>
    <row r="40" spans="1:10" ht="12.75" customHeight="1" x14ac:dyDescent="0.2">
      <c r="A40" s="27"/>
      <c r="B40" s="202" t="s">
        <v>192</v>
      </c>
      <c r="D40" s="203"/>
      <c r="E40" s="203"/>
      <c r="F40" s="204"/>
      <c r="G40" s="204"/>
      <c r="H40" s="204"/>
      <c r="I40" s="75"/>
    </row>
    <row r="41" spans="1:10" x14ac:dyDescent="0.2">
      <c r="A41" s="27">
        <v>25</v>
      </c>
      <c r="B41" s="202" t="s">
        <v>193</v>
      </c>
      <c r="C41" s="178">
        <f>SUM(C13:C17)</f>
        <v>422133.09699999995</v>
      </c>
      <c r="D41" s="178">
        <f>SUM(D13:D17)</f>
        <v>17740.879000000001</v>
      </c>
      <c r="E41" s="178" t="s">
        <v>73</v>
      </c>
      <c r="F41" s="178">
        <f t="shared" ref="F41:H41" si="0">SUM(F13:F17)</f>
        <v>30303.325000000001</v>
      </c>
      <c r="G41" s="178" t="s">
        <v>73</v>
      </c>
      <c r="H41" s="178">
        <f t="shared" si="0"/>
        <v>409570.65100000001</v>
      </c>
      <c r="I41" s="75"/>
    </row>
    <row r="42" spans="1:10" x14ac:dyDescent="0.2">
      <c r="A42" s="27">
        <v>26</v>
      </c>
      <c r="B42" s="202" t="s">
        <v>194</v>
      </c>
      <c r="C42" s="178">
        <f>SUM(C19:C37)</f>
        <v>4433921.9880000008</v>
      </c>
      <c r="D42" s="178">
        <f t="shared" ref="D42:H42" si="1">SUM(D19:D37)</f>
        <v>857065.81500000006</v>
      </c>
      <c r="E42" s="178" t="s">
        <v>73</v>
      </c>
      <c r="F42" s="178">
        <f t="shared" si="1"/>
        <v>460676.01899999997</v>
      </c>
      <c r="G42" s="178" t="s">
        <v>73</v>
      </c>
      <c r="H42" s="178">
        <f t="shared" si="1"/>
        <v>4830311.7839999981</v>
      </c>
      <c r="I42" s="75"/>
    </row>
    <row r="44" spans="1:10" x14ac:dyDescent="0.2">
      <c r="A44" s="83"/>
      <c r="B44" s="205"/>
      <c r="C44" s="75"/>
      <c r="D44" s="75"/>
      <c r="E44" s="75"/>
      <c r="F44" s="75"/>
      <c r="G44" s="75"/>
      <c r="H44" s="75"/>
    </row>
    <row r="45" spans="1:10" x14ac:dyDescent="0.2">
      <c r="A45" s="83"/>
      <c r="B45" s="205"/>
      <c r="C45" s="220"/>
      <c r="D45" s="220"/>
      <c r="E45" s="220"/>
      <c r="F45" s="220"/>
      <c r="G45" s="220"/>
      <c r="H45" s="220"/>
    </row>
    <row r="46" spans="1:10" x14ac:dyDescent="0.2">
      <c r="A46" s="29"/>
      <c r="B46" s="29"/>
      <c r="C46" s="221"/>
      <c r="D46" s="221"/>
      <c r="E46" s="221"/>
      <c r="F46" s="221"/>
      <c r="G46" s="221"/>
      <c r="H46" s="221"/>
    </row>
    <row r="47" spans="1:10" x14ac:dyDescent="0.2">
      <c r="A47" s="29"/>
      <c r="B47" s="29"/>
      <c r="C47" s="75"/>
      <c r="D47" s="75"/>
      <c r="E47" s="75"/>
      <c r="F47" s="75"/>
      <c r="G47" s="75"/>
      <c r="H47" s="75"/>
    </row>
    <row r="48" spans="1:10" x14ac:dyDescent="0.2">
      <c r="A48" s="29"/>
      <c r="B48" s="29"/>
      <c r="C48" s="75"/>
    </row>
    <row r="49" spans="1:2" x14ac:dyDescent="0.2">
      <c r="A49" s="29"/>
      <c r="B49" s="29"/>
    </row>
    <row r="50" spans="1:2" x14ac:dyDescent="0.2">
      <c r="A50" s="29"/>
      <c r="B50" s="29"/>
    </row>
    <row r="51" spans="1:2" x14ac:dyDescent="0.2">
      <c r="A51" s="29"/>
      <c r="B51" s="29"/>
    </row>
    <row r="52" spans="1:2" x14ac:dyDescent="0.2">
      <c r="A52" s="29"/>
      <c r="B52" s="29"/>
    </row>
    <row r="53" spans="1:2" x14ac:dyDescent="0.2">
      <c r="A53" s="29"/>
      <c r="B53" s="29"/>
    </row>
    <row r="54" spans="1:2" x14ac:dyDescent="0.2">
      <c r="A54" s="29"/>
      <c r="B54" s="29"/>
    </row>
    <row r="55" spans="1:2" x14ac:dyDescent="0.2">
      <c r="A55" s="29"/>
      <c r="B55" s="29"/>
    </row>
    <row r="56" spans="1:2" x14ac:dyDescent="0.2">
      <c r="A56" s="29"/>
      <c r="B56" s="29"/>
    </row>
    <row r="57" spans="1:2" x14ac:dyDescent="0.2">
      <c r="A57" s="29"/>
      <c r="B57" s="29"/>
    </row>
    <row r="58" spans="1:2" x14ac:dyDescent="0.2">
      <c r="A58" s="29"/>
      <c r="B58" s="29"/>
    </row>
    <row r="59" spans="1:2" x14ac:dyDescent="0.2">
      <c r="A59" s="29"/>
      <c r="B59" s="29"/>
    </row>
    <row r="60" spans="1:2" x14ac:dyDescent="0.2">
      <c r="A60" s="29"/>
      <c r="B60" s="29"/>
    </row>
    <row r="61" spans="1:2" x14ac:dyDescent="0.2">
      <c r="A61" s="29"/>
      <c r="B61" s="29"/>
    </row>
    <row r="62" spans="1:2" x14ac:dyDescent="0.2">
      <c r="A62" s="53"/>
      <c r="B62" s="30"/>
    </row>
    <row r="78" spans="2:2" x14ac:dyDescent="0.2">
      <c r="B78" s="1"/>
    </row>
  </sheetData>
  <mergeCells count="9">
    <mergeCell ref="H8:H10"/>
    <mergeCell ref="C11:H11"/>
    <mergeCell ref="A8:A11"/>
    <mergeCell ref="B8:B11"/>
    <mergeCell ref="C8:C10"/>
    <mergeCell ref="D8:D10"/>
    <mergeCell ref="E8:E10"/>
    <mergeCell ref="F8:F10"/>
    <mergeCell ref="G8:G10"/>
  </mergeCells>
  <pageMargins left="0.51181102362204722" right="0.43307086614173229" top="0.39370078740157483" bottom="0.51181102362204722" header="0.51181102362204722" footer="0"/>
  <pageSetup paperSize="9" scale="8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F77"/>
  <sheetViews>
    <sheetView workbookViewId="0">
      <selection activeCell="E35" sqref="E35"/>
    </sheetView>
  </sheetViews>
  <sheetFormatPr baseColWidth="10" defaultColWidth="11.42578125" defaultRowHeight="12.75" x14ac:dyDescent="0.2"/>
  <cols>
    <col min="1" max="1" width="39.7109375" style="12" customWidth="1"/>
    <col min="2" max="3" width="17.7109375" style="12" customWidth="1"/>
    <col min="4" max="4" width="18.28515625" style="12" bestFit="1" customWidth="1"/>
    <col min="5" max="16384" width="11.42578125" style="12"/>
  </cols>
  <sheetData>
    <row r="1" spans="1:4" ht="12.75" customHeight="1" x14ac:dyDescent="0.2">
      <c r="A1" s="172" t="s">
        <v>204</v>
      </c>
      <c r="B1" s="33"/>
      <c r="C1" s="33"/>
      <c r="D1" s="33"/>
    </row>
    <row r="2" spans="1:4" ht="12.75" customHeight="1" x14ac:dyDescent="0.2">
      <c r="A2" s="31"/>
      <c r="B2" s="33"/>
      <c r="C2" s="33"/>
      <c r="D2" s="33"/>
    </row>
    <row r="3" spans="1:4" ht="12.75" customHeight="1" x14ac:dyDescent="0.2"/>
    <row r="4" spans="1:4" ht="15" customHeight="1" x14ac:dyDescent="0.2">
      <c r="A4" s="210" t="s">
        <v>251</v>
      </c>
      <c r="B4" s="56"/>
      <c r="C4" s="56"/>
      <c r="D4" s="33"/>
    </row>
    <row r="5" spans="1:4" ht="12.75" customHeight="1" x14ac:dyDescent="0.25">
      <c r="A5" s="57"/>
      <c r="B5" s="56"/>
      <c r="C5" s="56"/>
      <c r="D5" s="33"/>
    </row>
    <row r="6" spans="1:4" ht="12.75" customHeight="1" x14ac:dyDescent="0.25">
      <c r="D6" s="35"/>
    </row>
    <row r="7" spans="1:4" ht="12.75" customHeight="1" x14ac:dyDescent="0.2"/>
    <row r="8" spans="1:4" ht="18" customHeight="1" x14ac:dyDescent="0.2">
      <c r="A8" s="314" t="s">
        <v>23</v>
      </c>
      <c r="B8" s="317">
        <v>2014</v>
      </c>
      <c r="C8" s="177" t="s">
        <v>16</v>
      </c>
      <c r="D8" s="38"/>
    </row>
    <row r="9" spans="1:4" ht="15" customHeight="1" x14ac:dyDescent="0.2">
      <c r="A9" s="315"/>
      <c r="B9" s="318"/>
      <c r="C9" s="277">
        <v>2023</v>
      </c>
      <c r="D9" s="282">
        <v>2022</v>
      </c>
    </row>
    <row r="10" spans="1:4" ht="12.75" customHeight="1" x14ac:dyDescent="0.2">
      <c r="A10" s="315"/>
      <c r="B10" s="319"/>
      <c r="C10" s="278"/>
      <c r="D10" s="283"/>
    </row>
    <row r="11" spans="1:4" ht="18" customHeight="1" x14ac:dyDescent="0.2">
      <c r="A11" s="316"/>
      <c r="B11" s="187" t="s">
        <v>171</v>
      </c>
      <c r="C11" s="304" t="s">
        <v>17</v>
      </c>
      <c r="D11" s="313"/>
    </row>
    <row r="12" spans="1:4" ht="14.45" customHeight="1" x14ac:dyDescent="0.2">
      <c r="A12" s="58"/>
      <c r="B12" s="1"/>
      <c r="C12" s="59"/>
      <c r="D12" s="59"/>
    </row>
    <row r="13" spans="1:4" ht="14.45" customHeight="1" x14ac:dyDescent="0.2">
      <c r="A13" s="168" t="s">
        <v>7</v>
      </c>
      <c r="B13" s="77">
        <f>[41]Tab02_Land!$E$16/1000</f>
        <v>764170.86199999996</v>
      </c>
      <c r="C13" s="95">
        <f>B13*100/([42]XML060_02_Land_2023_JJ!$E$17/1000)-100</f>
        <v>-1.7234048351932501</v>
      </c>
      <c r="D13" s="95">
        <f>B13*100/([43]XML060_02_Land_2022_JJ!$E$17/1000)-100</f>
        <v>-9.3546324239299139</v>
      </c>
    </row>
    <row r="14" spans="1:4" ht="14.45" customHeight="1" x14ac:dyDescent="0.2">
      <c r="A14" s="58"/>
    </row>
    <row r="15" spans="1:4" ht="14.45" customHeight="1" x14ac:dyDescent="0.2">
      <c r="A15" s="112" t="s">
        <v>24</v>
      </c>
      <c r="B15" s="178">
        <f>[41]Tab02_Land!$E$11/1000</f>
        <v>716733.82499999995</v>
      </c>
      <c r="C15" s="183">
        <f>B15*100/([42]XML060_02_Land_2023_JJ!$E$14/1000)-100</f>
        <v>-1.7562168530348572</v>
      </c>
      <c r="D15" s="183">
        <f>B15*100/([43]XML060_02_Land_2022_JJ!$E$14/1000)-100</f>
        <v>-8.9879753050100391</v>
      </c>
    </row>
    <row r="16" spans="1:4" ht="14.45" customHeight="1" x14ac:dyDescent="0.2">
      <c r="A16" s="58"/>
    </row>
    <row r="17" spans="1:4" ht="14.45" customHeight="1" x14ac:dyDescent="0.2">
      <c r="A17" s="41" t="s">
        <v>214</v>
      </c>
      <c r="B17" s="178"/>
    </row>
    <row r="18" spans="1:4" ht="14.45" customHeight="1" x14ac:dyDescent="0.2">
      <c r="A18" s="41" t="s">
        <v>215</v>
      </c>
      <c r="B18" s="178">
        <f>[41]Tab02_Land!$E$12/1000</f>
        <v>28933.601999999999</v>
      </c>
      <c r="C18" s="183">
        <f>B18*100/([42]XML060_02_Land_2023_JJ!$E$15/1000)-100</f>
        <v>-3.5166230366885003</v>
      </c>
      <c r="D18" s="183">
        <f>B18*100/([43]XML060_02_Land_2022_JJ!$E$15/1000)-100</f>
        <v>-22.637359546333286</v>
      </c>
    </row>
    <row r="19" spans="1:4" ht="14.45" customHeight="1" x14ac:dyDescent="0.2">
      <c r="A19" s="96"/>
      <c r="B19" s="77"/>
    </row>
    <row r="20" spans="1:4" ht="14.45" customHeight="1" x14ac:dyDescent="0.2">
      <c r="A20" s="41" t="s">
        <v>216</v>
      </c>
      <c r="B20" s="178">
        <f>[41]Tab02_Land!$E$13/1000</f>
        <v>18503.435000000001</v>
      </c>
      <c r="C20" s="183">
        <f>B20*100/([42]XML060_02_Land_2023_JJ!$E$16/1000)-100</f>
        <v>2.5851026625261966</v>
      </c>
      <c r="D20" s="183">
        <f>B20*100/([43]XML060_02_Land_2022_JJ!$E$16/1000)-100</f>
        <v>2.1270269624356644</v>
      </c>
    </row>
    <row r="21" spans="1:4" ht="14.45" customHeight="1" x14ac:dyDescent="0.2">
      <c r="A21" s="96"/>
      <c r="B21" s="114"/>
    </row>
    <row r="22" spans="1:4" ht="14.45" customHeight="1" x14ac:dyDescent="0.2">
      <c r="A22" s="168" t="s">
        <v>30</v>
      </c>
      <c r="B22" s="77" t="s">
        <v>73</v>
      </c>
      <c r="C22" s="77" t="s">
        <v>73</v>
      </c>
      <c r="D22" s="77" t="s">
        <v>73</v>
      </c>
    </row>
    <row r="23" spans="1:4" ht="14.45" customHeight="1" x14ac:dyDescent="0.2">
      <c r="A23" s="112"/>
      <c r="B23" s="178"/>
    </row>
    <row r="24" spans="1:4" ht="14.45" customHeight="1" x14ac:dyDescent="0.2">
      <c r="A24" s="168" t="s">
        <v>203</v>
      </c>
      <c r="B24" s="77">
        <f>[41]Tab02_Land!$E$17/1000</f>
        <v>763546.81700000004</v>
      </c>
      <c r="C24" s="95">
        <f>B24*100/([42]XML060_02_Land_2023_JJ!$E$20/1000)-100</f>
        <v>-1.4900458072744982</v>
      </c>
      <c r="D24" s="95">
        <f>B24*100/([43]XML060_02_Land_2022_JJ!$E$20/1000)-100</f>
        <v>-9.1657818437521428</v>
      </c>
    </row>
    <row r="25" spans="1:4" ht="14.45" customHeight="1" x14ac:dyDescent="0.2">
      <c r="A25" s="44"/>
      <c r="B25" s="114"/>
    </row>
    <row r="26" spans="1:4" ht="12.75" customHeight="1" x14ac:dyDescent="0.2">
      <c r="A26" s="168" t="s">
        <v>8</v>
      </c>
      <c r="B26" s="77">
        <f>[41]Tab02_Land!$E$22/1000</f>
        <v>89645.865000000005</v>
      </c>
      <c r="C26" s="95">
        <f>B26*100/([42]XML060_02_Land_2023_JJ!$E$25/1000)-100</f>
        <v>1.4207995427537981</v>
      </c>
      <c r="D26" s="95">
        <f>B26*100/([43]XML060_02_Land_2022_JJ!$E$25/1000)-100</f>
        <v>-1.8566480435673611</v>
      </c>
    </row>
    <row r="27" spans="1:4" ht="14.45" customHeight="1" x14ac:dyDescent="0.2">
      <c r="A27" s="44"/>
      <c r="B27" s="77"/>
      <c r="C27" s="183"/>
      <c r="D27" s="183"/>
    </row>
    <row r="28" spans="1:4" ht="14.45" customHeight="1" x14ac:dyDescent="0.2">
      <c r="A28" s="112" t="s">
        <v>81</v>
      </c>
      <c r="B28" s="180" t="s">
        <v>18</v>
      </c>
      <c r="C28" s="180" t="s">
        <v>18</v>
      </c>
      <c r="D28" s="180" t="s">
        <v>18</v>
      </c>
    </row>
    <row r="29" spans="1:4" ht="14.45" customHeight="1" x14ac:dyDescent="0.2">
      <c r="A29" s="44"/>
      <c r="B29" s="198"/>
      <c r="C29" s="183"/>
      <c r="D29" s="95"/>
    </row>
    <row r="30" spans="1:4" ht="14.45" customHeight="1" x14ac:dyDescent="0.2">
      <c r="A30" s="41" t="s">
        <v>212</v>
      </c>
      <c r="B30" s="77"/>
      <c r="C30" s="183"/>
      <c r="D30" s="183"/>
    </row>
    <row r="31" spans="1:4" ht="14.45" customHeight="1" x14ac:dyDescent="0.2">
      <c r="A31" s="41" t="s">
        <v>211</v>
      </c>
      <c r="B31" s="178">
        <f>[41]Tab02_Land!$E$19/1000</f>
        <v>36864.527999999998</v>
      </c>
      <c r="C31" s="183">
        <f>B31*100/([42]XML060_02_Land_2023_JJ!$E$22/1000)-100</f>
        <v>-0.5272353386829991</v>
      </c>
      <c r="D31" s="183">
        <f>B31*100/([43]XML060_02_Land_2022_JJ!$E$22/1000)-100</f>
        <v>0.28249203864062622</v>
      </c>
    </row>
    <row r="32" spans="1:4" ht="14.45" customHeight="1" x14ac:dyDescent="0.2">
      <c r="A32" s="96"/>
      <c r="B32" s="77"/>
      <c r="C32" s="183"/>
      <c r="D32" s="183"/>
    </row>
    <row r="33" spans="1:6" ht="14.45" customHeight="1" x14ac:dyDescent="0.2">
      <c r="A33" s="41" t="s">
        <v>217</v>
      </c>
      <c r="B33" s="178" t="s">
        <v>73</v>
      </c>
      <c r="C33" s="178" t="s">
        <v>73</v>
      </c>
      <c r="D33" s="178" t="s">
        <v>73</v>
      </c>
    </row>
    <row r="34" spans="1:6" ht="14.45" customHeight="1" x14ac:dyDescent="0.2">
      <c r="A34" s="96"/>
      <c r="B34" s="178"/>
      <c r="C34" s="178"/>
      <c r="D34" s="178"/>
      <c r="E34" s="28"/>
      <c r="F34" s="28"/>
    </row>
    <row r="35" spans="1:6" ht="14.45" customHeight="1" x14ac:dyDescent="0.2">
      <c r="A35" s="41" t="s">
        <v>218</v>
      </c>
      <c r="B35" s="180" t="s">
        <v>18</v>
      </c>
      <c r="C35" s="180" t="s">
        <v>18</v>
      </c>
      <c r="D35" s="180" t="s">
        <v>18</v>
      </c>
      <c r="E35" s="28"/>
      <c r="F35" s="28"/>
    </row>
    <row r="36" spans="1:6" ht="14.45" customHeight="1" x14ac:dyDescent="0.2">
      <c r="A36" s="96"/>
      <c r="E36" s="28"/>
      <c r="F36" s="28"/>
    </row>
    <row r="37" spans="1:6" ht="14.45" customHeight="1" x14ac:dyDescent="0.2">
      <c r="A37" s="168" t="s">
        <v>31</v>
      </c>
      <c r="B37" s="77" t="s">
        <v>73</v>
      </c>
      <c r="C37" s="77" t="s">
        <v>73</v>
      </c>
      <c r="D37" s="77" t="s">
        <v>73</v>
      </c>
      <c r="E37" s="28"/>
      <c r="F37" s="28"/>
    </row>
    <row r="38" spans="1:6" s="28" customFormat="1" ht="14.45" customHeight="1" x14ac:dyDescent="0.2">
      <c r="A38" s="112"/>
      <c r="B38" s="212"/>
      <c r="C38" s="213"/>
      <c r="D38" s="213"/>
    </row>
    <row r="39" spans="1:6" s="28" customFormat="1" ht="14.45" customHeight="1" x14ac:dyDescent="0.2">
      <c r="A39" s="168" t="s">
        <v>221</v>
      </c>
      <c r="B39" s="208">
        <f>[41]Tab02_Land!$E$24/1000</f>
        <v>89645.865000000005</v>
      </c>
      <c r="C39" s="95">
        <f>B39*100/([42]XML060_02_Land_2023_JJ!$E$27/1000)-100</f>
        <v>1.4207995427537981</v>
      </c>
      <c r="D39" s="95">
        <f>B39*100/([43]XML060_02_Land_2022_JJ!$E$27/1000)-100</f>
        <v>-1.8566480435673611</v>
      </c>
    </row>
    <row r="40" spans="1:6" s="28" customFormat="1" ht="12.75" customHeight="1" x14ac:dyDescent="0.2">
      <c r="A40" s="211"/>
      <c r="B40" s="214"/>
      <c r="C40" s="215"/>
      <c r="D40" s="214"/>
    </row>
    <row r="41" spans="1:6" s="28" customFormat="1" x14ac:dyDescent="0.2">
      <c r="B41" s="209"/>
      <c r="C41" s="198"/>
      <c r="D41" s="198"/>
    </row>
    <row r="42" spans="1:6" s="28" customFormat="1" x14ac:dyDescent="0.2">
      <c r="A42" s="216"/>
    </row>
    <row r="43" spans="1:6" s="28" customFormat="1" x14ac:dyDescent="0.2">
      <c r="B43" s="198"/>
      <c r="C43" s="198"/>
      <c r="D43" s="198"/>
    </row>
    <row r="44" spans="1:6" s="28" customFormat="1" x14ac:dyDescent="0.2">
      <c r="A44" s="216"/>
    </row>
    <row r="45" spans="1:6" s="28" customFormat="1" x14ac:dyDescent="0.2">
      <c r="B45" s="208"/>
      <c r="C45" s="95"/>
      <c r="D45" s="95"/>
    </row>
    <row r="77" spans="1:1" x14ac:dyDescent="0.2">
      <c r="A77" s="1"/>
    </row>
  </sheetData>
  <mergeCells count="5">
    <mergeCell ref="A8:A11"/>
    <mergeCell ref="B8:B10"/>
    <mergeCell ref="C9:C10"/>
    <mergeCell ref="D9:D10"/>
    <mergeCell ref="C11:D11"/>
  </mergeCells>
  <printOptions horizontalCentered="1"/>
  <pageMargins left="0.51181102362204722" right="0.43307086614173229" top="0.39370078740157483" bottom="0.51181102362204722" header="0.51181102362204722" footer="0"/>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B44"/>
  <sheetViews>
    <sheetView tabSelected="1" workbookViewId="0"/>
  </sheetViews>
  <sheetFormatPr baseColWidth="10" defaultColWidth="80.28515625" defaultRowHeight="12.75" x14ac:dyDescent="0.2"/>
  <cols>
    <col min="1" max="16384" width="80.28515625" style="247"/>
  </cols>
  <sheetData>
    <row r="1" spans="1:2" ht="15" x14ac:dyDescent="0.2">
      <c r="A1" s="246" t="s">
        <v>269</v>
      </c>
    </row>
    <row r="3" spans="1:2" x14ac:dyDescent="0.2">
      <c r="A3" s="109" t="s">
        <v>285</v>
      </c>
    </row>
    <row r="4" spans="1:2" ht="14.25" x14ac:dyDescent="0.2">
      <c r="A4" s="248"/>
    </row>
    <row r="5" spans="1:2" x14ac:dyDescent="0.2">
      <c r="A5" s="11" t="s">
        <v>284</v>
      </c>
    </row>
    <row r="6" spans="1:2" ht="12.75" customHeight="1" x14ac:dyDescent="0.2">
      <c r="A6" s="102"/>
    </row>
    <row r="7" spans="1:2" ht="12.75" customHeight="1" x14ac:dyDescent="0.2">
      <c r="A7" s="102"/>
    </row>
    <row r="8" spans="1:2" x14ac:dyDescent="0.2">
      <c r="A8" s="108" t="s">
        <v>270</v>
      </c>
    </row>
    <row r="9" spans="1:2" x14ac:dyDescent="0.2">
      <c r="A9" s="11" t="s">
        <v>271</v>
      </c>
    </row>
    <row r="10" spans="1:2" x14ac:dyDescent="0.2">
      <c r="A10" s="11" t="s">
        <v>272</v>
      </c>
    </row>
    <row r="11" spans="1:2" x14ac:dyDescent="0.2">
      <c r="A11" s="11" t="s">
        <v>273</v>
      </c>
    </row>
    <row r="12" spans="1:2" x14ac:dyDescent="0.2">
      <c r="A12" s="11" t="s">
        <v>274</v>
      </c>
    </row>
    <row r="13" spans="1:2" x14ac:dyDescent="0.2">
      <c r="A13" s="11" t="s">
        <v>275</v>
      </c>
    </row>
    <row r="14" spans="1:2" x14ac:dyDescent="0.2">
      <c r="A14" s="11" t="s">
        <v>276</v>
      </c>
    </row>
    <row r="15" spans="1:2" x14ac:dyDescent="0.2">
      <c r="A15" s="11" t="s">
        <v>277</v>
      </c>
    </row>
    <row r="16" spans="1:2" ht="12.75" customHeight="1" x14ac:dyDescent="0.2">
      <c r="A16" s="11"/>
      <c r="B16"/>
    </row>
    <row r="17" spans="1:2" s="250" customFormat="1" x14ac:dyDescent="0.2">
      <c r="A17" s="249" t="s">
        <v>278</v>
      </c>
    </row>
    <row r="18" spans="1:2" s="250" customFormat="1" ht="25.5" x14ac:dyDescent="0.2">
      <c r="A18" s="251" t="s">
        <v>279</v>
      </c>
    </row>
    <row r="19" spans="1:2" s="250" customFormat="1" x14ac:dyDescent="0.2">
      <c r="A19" s="251" t="s">
        <v>289</v>
      </c>
    </row>
    <row r="20" spans="1:2" s="252" customFormat="1" x14ac:dyDescent="0.2">
      <c r="A20" s="251"/>
    </row>
    <row r="21" spans="1:2" x14ac:dyDescent="0.2">
      <c r="A21" s="11" t="s">
        <v>309</v>
      </c>
      <c r="B21"/>
    </row>
    <row r="22" spans="1:2" x14ac:dyDescent="0.2">
      <c r="A22" s="11" t="s">
        <v>286</v>
      </c>
    </row>
    <row r="23" spans="1:2" ht="13.5" x14ac:dyDescent="0.2">
      <c r="A23" s="11" t="s">
        <v>287</v>
      </c>
      <c r="B23" s="253"/>
    </row>
    <row r="24" spans="1:2" ht="13.5" x14ac:dyDescent="0.2">
      <c r="A24" s="11" t="s">
        <v>288</v>
      </c>
      <c r="B24" s="253"/>
    </row>
    <row r="25" spans="1:2" ht="13.5" x14ac:dyDescent="0.2">
      <c r="A25" s="11" t="s">
        <v>280</v>
      </c>
      <c r="B25" s="253"/>
    </row>
    <row r="26" spans="1:2" ht="12.75" customHeight="1" x14ac:dyDescent="0.2">
      <c r="A26" s="11"/>
    </row>
    <row r="27" spans="1:2" ht="12.75" customHeight="1" x14ac:dyDescent="0.2">
      <c r="A27" s="102"/>
    </row>
    <row r="28" spans="1:2" x14ac:dyDescent="0.2">
      <c r="A28" s="108" t="s">
        <v>281</v>
      </c>
    </row>
    <row r="29" spans="1:2" ht="38.25" x14ac:dyDescent="0.2">
      <c r="A29" s="254" t="s">
        <v>282</v>
      </c>
    </row>
    <row r="30" spans="1:2" x14ac:dyDescent="0.2">
      <c r="A30" s="11" t="s">
        <v>283</v>
      </c>
    </row>
    <row r="32" spans="1:2" ht="12.75" customHeight="1" x14ac:dyDescent="0.2">
      <c r="A32" s="255"/>
      <c r="B32"/>
    </row>
    <row r="44" spans="1:1" x14ac:dyDescent="0.2">
      <c r="A44" s="256"/>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B17"/>
  <sheetViews>
    <sheetView workbookViewId="0"/>
  </sheetViews>
  <sheetFormatPr baseColWidth="10" defaultRowHeight="12.75" x14ac:dyDescent="0.2"/>
  <cols>
    <col min="1" max="1" width="12" customWidth="1"/>
    <col min="2" max="2" width="57.28515625" customWidth="1"/>
  </cols>
  <sheetData>
    <row r="1" spans="1:2" ht="15.75" x14ac:dyDescent="0.2">
      <c r="A1" s="257" t="s">
        <v>290</v>
      </c>
      <c r="B1" s="258"/>
    </row>
    <row r="5" spans="1:2" ht="14.25" x14ac:dyDescent="0.2">
      <c r="A5" s="259" t="s">
        <v>73</v>
      </c>
      <c r="B5" s="260" t="s">
        <v>291</v>
      </c>
    </row>
    <row r="6" spans="1:2" ht="14.25" x14ac:dyDescent="0.2">
      <c r="A6" s="259">
        <v>0</v>
      </c>
      <c r="B6" s="260" t="s">
        <v>292</v>
      </c>
    </row>
    <row r="7" spans="1:2" ht="14.25" x14ac:dyDescent="0.2">
      <c r="A7" s="261"/>
      <c r="B7" s="260" t="s">
        <v>293</v>
      </c>
    </row>
    <row r="8" spans="1:2" ht="14.25" x14ac:dyDescent="0.2">
      <c r="A8" s="259" t="s">
        <v>18</v>
      </c>
      <c r="B8" s="260" t="s">
        <v>294</v>
      </c>
    </row>
    <row r="9" spans="1:2" ht="14.25" x14ac:dyDescent="0.2">
      <c r="A9" s="259" t="s">
        <v>295</v>
      </c>
      <c r="B9" s="260" t="s">
        <v>296</v>
      </c>
    </row>
    <row r="10" spans="1:2" ht="14.25" x14ac:dyDescent="0.2">
      <c r="A10" s="259" t="s">
        <v>229</v>
      </c>
      <c r="B10" s="260" t="s">
        <v>297</v>
      </c>
    </row>
    <row r="11" spans="1:2" ht="14.25" x14ac:dyDescent="0.2">
      <c r="A11" s="259" t="s">
        <v>298</v>
      </c>
      <c r="B11" s="260" t="s">
        <v>299</v>
      </c>
    </row>
    <row r="12" spans="1:2" ht="14.25" x14ac:dyDescent="0.2">
      <c r="A12" s="259" t="s">
        <v>300</v>
      </c>
      <c r="B12" s="260" t="s">
        <v>301</v>
      </c>
    </row>
    <row r="13" spans="1:2" ht="14.25" x14ac:dyDescent="0.2">
      <c r="A13" s="259" t="s">
        <v>302</v>
      </c>
      <c r="B13" s="260" t="s">
        <v>303</v>
      </c>
    </row>
    <row r="14" spans="1:2" ht="14.25" x14ac:dyDescent="0.2">
      <c r="A14" s="259" t="s">
        <v>304</v>
      </c>
      <c r="B14" s="260" t="s">
        <v>305</v>
      </c>
    </row>
    <row r="15" spans="1:2" ht="14.25" x14ac:dyDescent="0.2">
      <c r="A15" s="260"/>
    </row>
    <row r="16" spans="1:2" ht="42.75" x14ac:dyDescent="0.2">
      <c r="A16" s="262" t="s">
        <v>306</v>
      </c>
      <c r="B16" s="263" t="s">
        <v>307</v>
      </c>
    </row>
    <row r="17" spans="1:2" ht="14.25" x14ac:dyDescent="0.2">
      <c r="A17" s="260" t="s">
        <v>308</v>
      </c>
      <c r="B17" s="260"/>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5" tint="-0.499984740745262"/>
  </sheetPr>
  <dimension ref="A1:G78"/>
  <sheetViews>
    <sheetView topLeftCell="A16" zoomScale="115" workbookViewId="0">
      <selection activeCell="E35" sqref="E35"/>
    </sheetView>
  </sheetViews>
  <sheetFormatPr baseColWidth="10" defaultRowHeight="12.75" x14ac:dyDescent="0.2"/>
  <cols>
    <col min="1" max="1" width="84" customWidth="1"/>
    <col min="2" max="2" width="3" style="3" bestFit="1" customWidth="1"/>
  </cols>
  <sheetData>
    <row r="1" spans="1:2" ht="15" x14ac:dyDescent="0.2">
      <c r="A1" s="160" t="s">
        <v>1</v>
      </c>
      <c r="B1" s="10"/>
    </row>
    <row r="2" spans="1:2" x14ac:dyDescent="0.2">
      <c r="A2" s="5"/>
      <c r="B2" s="10"/>
    </row>
    <row r="3" spans="1:2" x14ac:dyDescent="0.2">
      <c r="A3" s="264" t="s">
        <v>2</v>
      </c>
      <c r="B3" s="264"/>
    </row>
    <row r="5" spans="1:2" x14ac:dyDescent="0.2">
      <c r="A5" s="6"/>
      <c r="B5" s="10"/>
    </row>
    <row r="6" spans="1:2" x14ac:dyDescent="0.2">
      <c r="A6" s="6"/>
      <c r="B6" s="10"/>
    </row>
    <row r="7" spans="1:2" ht="15.6" customHeight="1" x14ac:dyDescent="0.2">
      <c r="A7" s="160" t="s">
        <v>5</v>
      </c>
      <c r="B7" s="162">
        <v>2</v>
      </c>
    </row>
    <row r="8" spans="1:2" x14ac:dyDescent="0.2">
      <c r="A8" s="6"/>
      <c r="B8" s="10"/>
    </row>
    <row r="9" spans="1:2" x14ac:dyDescent="0.2">
      <c r="A9" s="7"/>
      <c r="B9" s="11"/>
    </row>
    <row r="10" spans="1:2" x14ac:dyDescent="0.2">
      <c r="A10" s="7"/>
      <c r="B10" s="11"/>
    </row>
    <row r="11" spans="1:2" ht="13.15" customHeight="1" x14ac:dyDescent="0.2">
      <c r="A11" s="161" t="s">
        <v>231</v>
      </c>
      <c r="B11" s="162">
        <v>4</v>
      </c>
    </row>
    <row r="12" spans="1:2" x14ac:dyDescent="0.2">
      <c r="A12" s="7"/>
      <c r="B12" s="11"/>
    </row>
    <row r="13" spans="1:2" ht="13.15" customHeight="1" x14ac:dyDescent="0.2"/>
    <row r="14" spans="1:2" ht="13.15" customHeight="1" x14ac:dyDescent="0.2">
      <c r="A14" s="6"/>
      <c r="B14" s="6"/>
    </row>
    <row r="15" spans="1:2" ht="15" x14ac:dyDescent="0.2">
      <c r="A15" s="160" t="s">
        <v>3</v>
      </c>
      <c r="B15" s="6"/>
    </row>
    <row r="16" spans="1:2" ht="13.15" customHeight="1" x14ac:dyDescent="0.2">
      <c r="A16" s="7"/>
      <c r="B16" s="11"/>
    </row>
    <row r="17" spans="1:2" ht="13.15" customHeight="1" x14ac:dyDescent="0.2">
      <c r="A17" s="7"/>
      <c r="B17" s="11"/>
    </row>
    <row r="18" spans="1:2" ht="13.15" customHeight="1" x14ac:dyDescent="0.2">
      <c r="A18" s="7"/>
      <c r="B18" s="11"/>
    </row>
    <row r="19" spans="1:2" ht="14.45" customHeight="1" x14ac:dyDescent="0.2">
      <c r="A19" s="162" t="s">
        <v>232</v>
      </c>
      <c r="B19" s="162">
        <v>5</v>
      </c>
    </row>
    <row r="20" spans="1:2" ht="13.15" customHeight="1" x14ac:dyDescent="0.2"/>
    <row r="21" spans="1:2" ht="14.45" customHeight="1" x14ac:dyDescent="0.2">
      <c r="A21" s="162" t="s">
        <v>233</v>
      </c>
      <c r="B21" s="162">
        <v>6</v>
      </c>
    </row>
    <row r="22" spans="1:2" ht="13.15" customHeight="1" x14ac:dyDescent="0.2"/>
    <row r="23" spans="1:2" ht="13.15" customHeight="1" x14ac:dyDescent="0.2">
      <c r="A23" s="6"/>
      <c r="B23" s="11"/>
    </row>
    <row r="24" spans="1:2" ht="13.15" customHeight="1" x14ac:dyDescent="0.2">
      <c r="A24" s="6"/>
      <c r="B24" s="6"/>
    </row>
    <row r="25" spans="1:2" ht="13.9" customHeight="1" x14ac:dyDescent="0.2">
      <c r="A25" s="160" t="s">
        <v>4</v>
      </c>
      <c r="B25" s="11"/>
    </row>
    <row r="26" spans="1:2" ht="13.15" customHeight="1" x14ac:dyDescent="0.2">
      <c r="B26" s="11"/>
    </row>
    <row r="27" spans="1:2" ht="15" x14ac:dyDescent="0.2">
      <c r="A27" s="8"/>
      <c r="B27" s="11"/>
    </row>
    <row r="28" spans="1:2" ht="13.15" customHeight="1" x14ac:dyDescent="0.2">
      <c r="A28" s="8"/>
      <c r="B28" s="11"/>
    </row>
    <row r="29" spans="1:2" ht="13.15" customHeight="1" x14ac:dyDescent="0.2">
      <c r="A29" s="162" t="s">
        <v>201</v>
      </c>
      <c r="B29" s="162">
        <v>7</v>
      </c>
    </row>
    <row r="30" spans="1:2" ht="13.15" customHeight="1" x14ac:dyDescent="0.2"/>
    <row r="31" spans="1:2" ht="13.15" customHeight="1" x14ac:dyDescent="0.2">
      <c r="A31" s="162" t="s">
        <v>234</v>
      </c>
      <c r="B31" s="162">
        <v>8</v>
      </c>
    </row>
    <row r="32" spans="1:2" ht="13.15" customHeight="1" x14ac:dyDescent="0.2">
      <c r="A32" s="162" t="s">
        <v>200</v>
      </c>
      <c r="B32" s="163"/>
    </row>
    <row r="33" spans="1:6" ht="13.15" customHeight="1" x14ac:dyDescent="0.2"/>
    <row r="34" spans="1:6" ht="13.15" customHeight="1" x14ac:dyDescent="0.2">
      <c r="A34" s="162" t="s">
        <v>235</v>
      </c>
      <c r="B34" s="162">
        <v>10</v>
      </c>
    </row>
    <row r="35" spans="1:6" ht="13.15" customHeight="1" x14ac:dyDescent="0.2">
      <c r="A35" s="162" t="s">
        <v>199</v>
      </c>
      <c r="B35" s="162"/>
      <c r="F35" s="93"/>
    </row>
    <row r="36" spans="1:6" ht="13.15" customHeight="1" x14ac:dyDescent="0.2">
      <c r="F36" s="93"/>
    </row>
    <row r="37" spans="1:6" ht="13.15" customHeight="1" x14ac:dyDescent="0.2">
      <c r="A37" s="162" t="s">
        <v>198</v>
      </c>
      <c r="B37" s="162">
        <v>11</v>
      </c>
    </row>
    <row r="38" spans="1:6" ht="13.15" customHeight="1" x14ac:dyDescent="0.2">
      <c r="A38" s="162" t="s">
        <v>236</v>
      </c>
      <c r="B38" s="162"/>
    </row>
    <row r="40" spans="1:6" ht="13.15" customHeight="1" x14ac:dyDescent="0.2">
      <c r="A40" s="162" t="s">
        <v>237</v>
      </c>
      <c r="B40" s="162">
        <v>12</v>
      </c>
      <c r="F40" s="12"/>
    </row>
    <row r="41" spans="1:6" ht="13.15" customHeight="1" x14ac:dyDescent="0.2">
      <c r="A41" s="162" t="s">
        <v>260</v>
      </c>
      <c r="B41" s="162"/>
      <c r="F41" s="12"/>
    </row>
    <row r="42" spans="1:6" x14ac:dyDescent="0.2">
      <c r="F42" s="12"/>
    </row>
    <row r="43" spans="1:6" x14ac:dyDescent="0.2">
      <c r="A43" s="162" t="s">
        <v>238</v>
      </c>
      <c r="B43" s="162">
        <v>14</v>
      </c>
      <c r="F43" s="12"/>
    </row>
    <row r="44" spans="1:6" x14ac:dyDescent="0.2">
      <c r="A44" s="162" t="s">
        <v>197</v>
      </c>
      <c r="F44" s="12"/>
    </row>
    <row r="45" spans="1:6" x14ac:dyDescent="0.2">
      <c r="F45" s="12"/>
    </row>
    <row r="46" spans="1:6" x14ac:dyDescent="0.2">
      <c r="A46" s="162" t="s">
        <v>196</v>
      </c>
      <c r="B46" s="162">
        <v>15</v>
      </c>
      <c r="F46" s="12"/>
    </row>
    <row r="47" spans="1:6" x14ac:dyDescent="0.2">
      <c r="A47" s="162" t="s">
        <v>239</v>
      </c>
      <c r="F47" s="12"/>
    </row>
    <row r="48" spans="1:6" x14ac:dyDescent="0.2">
      <c r="F48" s="12"/>
    </row>
    <row r="49" spans="1:7" x14ac:dyDescent="0.2">
      <c r="A49" s="162" t="s">
        <v>240</v>
      </c>
      <c r="B49" s="162">
        <v>16</v>
      </c>
      <c r="F49" s="12"/>
    </row>
    <row r="50" spans="1:7" x14ac:dyDescent="0.2">
      <c r="F50" s="12"/>
    </row>
    <row r="51" spans="1:7" x14ac:dyDescent="0.2">
      <c r="A51" s="162" t="s">
        <v>241</v>
      </c>
      <c r="B51" s="162">
        <v>17</v>
      </c>
      <c r="F51" s="12"/>
    </row>
    <row r="52" spans="1:7" x14ac:dyDescent="0.2">
      <c r="F52" s="12"/>
    </row>
    <row r="53" spans="1:7" x14ac:dyDescent="0.2">
      <c r="A53" s="162" t="s">
        <v>242</v>
      </c>
      <c r="B53" s="162">
        <v>18</v>
      </c>
      <c r="F53" s="12"/>
    </row>
    <row r="55" spans="1:7" x14ac:dyDescent="0.2">
      <c r="A55" s="162" t="s">
        <v>243</v>
      </c>
      <c r="B55" s="162">
        <v>19</v>
      </c>
    </row>
    <row r="57" spans="1:7" ht="13.15" customHeight="1" x14ac:dyDescent="0.2">
      <c r="A57" s="162" t="s">
        <v>244</v>
      </c>
      <c r="B57" s="162">
        <v>20</v>
      </c>
      <c r="C57" s="162"/>
      <c r="D57" s="162"/>
      <c r="E57" s="162"/>
      <c r="F57" s="162"/>
      <c r="G57" s="162"/>
    </row>
    <row r="58" spans="1:7" x14ac:dyDescent="0.2">
      <c r="A58" s="9"/>
      <c r="B58" s="10"/>
    </row>
    <row r="59" spans="1:7" x14ac:dyDescent="0.2">
      <c r="A59" s="9"/>
      <c r="B59" s="10"/>
    </row>
    <row r="60" spans="1:7" x14ac:dyDescent="0.2">
      <c r="A60" s="9"/>
      <c r="B60" s="10"/>
    </row>
    <row r="61" spans="1:7" x14ac:dyDescent="0.2">
      <c r="A61" s="9"/>
      <c r="B61" s="10"/>
    </row>
    <row r="62" spans="1:7" x14ac:dyDescent="0.2">
      <c r="A62" s="9"/>
      <c r="B62" s="10"/>
    </row>
    <row r="63" spans="1:7" x14ac:dyDescent="0.2">
      <c r="A63" s="9"/>
      <c r="B63" s="10"/>
    </row>
    <row r="64" spans="1:7" x14ac:dyDescent="0.2">
      <c r="A64" s="9"/>
      <c r="B64" s="10"/>
    </row>
    <row r="65" spans="1:2" x14ac:dyDescent="0.2">
      <c r="A65" s="9"/>
      <c r="B65" s="10"/>
    </row>
    <row r="66" spans="1:2" x14ac:dyDescent="0.2">
      <c r="A66" s="9"/>
      <c r="B66" s="10"/>
    </row>
    <row r="67" spans="1:2" x14ac:dyDescent="0.2">
      <c r="A67" s="9"/>
      <c r="B67" s="10"/>
    </row>
    <row r="68" spans="1:2" x14ac:dyDescent="0.2">
      <c r="A68" s="9"/>
      <c r="B68" s="10"/>
    </row>
    <row r="69" spans="1:2" x14ac:dyDescent="0.2">
      <c r="A69" s="9"/>
      <c r="B69" s="10"/>
    </row>
    <row r="70" spans="1:2" x14ac:dyDescent="0.2">
      <c r="A70" s="9"/>
      <c r="B70" s="10"/>
    </row>
    <row r="71" spans="1:2" x14ac:dyDescent="0.2">
      <c r="A71" s="9"/>
      <c r="B71" s="10"/>
    </row>
    <row r="72" spans="1:2" x14ac:dyDescent="0.2">
      <c r="A72" s="9"/>
      <c r="B72" s="10"/>
    </row>
    <row r="73" spans="1:2" x14ac:dyDescent="0.2">
      <c r="A73" s="9"/>
      <c r="B73" s="10"/>
    </row>
    <row r="74" spans="1:2" x14ac:dyDescent="0.2">
      <c r="A74" s="9"/>
      <c r="B74" s="10"/>
    </row>
    <row r="75" spans="1:2" x14ac:dyDescent="0.2">
      <c r="A75" s="9"/>
      <c r="B75" s="10"/>
    </row>
    <row r="76" spans="1:2" x14ac:dyDescent="0.2">
      <c r="A76" s="9"/>
      <c r="B76" s="10"/>
    </row>
    <row r="77" spans="1:2" x14ac:dyDescent="0.2">
      <c r="A77" s="9"/>
      <c r="B77" s="10"/>
    </row>
    <row r="78" spans="1:2" x14ac:dyDescent="0.2">
      <c r="A78" s="9"/>
      <c r="B78" s="10"/>
    </row>
  </sheetData>
  <mergeCells count="1">
    <mergeCell ref="A3:B3"/>
  </mergeCells>
  <phoneticPr fontId="0" type="noConversion"/>
  <pageMargins left="0.78740157480314965" right="0.78740157480314965" top="0.78740157480314965"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5" tint="-0.499984740745262"/>
  </sheetPr>
  <dimension ref="A1:F111"/>
  <sheetViews>
    <sheetView topLeftCell="A73" zoomScale="115" zoomScaleNormal="115" workbookViewId="0">
      <selection activeCell="E35" sqref="E35"/>
    </sheetView>
  </sheetViews>
  <sheetFormatPr baseColWidth="10" defaultRowHeight="12.75" x14ac:dyDescent="0.2"/>
  <cols>
    <col min="1" max="1" width="87.7109375" customWidth="1"/>
    <col min="2" max="2" width="3" bestFit="1" customWidth="1"/>
  </cols>
  <sheetData>
    <row r="1" spans="1:2" x14ac:dyDescent="0.2">
      <c r="A1" s="101" t="s">
        <v>75</v>
      </c>
      <c r="B1" s="102"/>
    </row>
    <row r="2" spans="1:2" ht="12.75" customHeight="1" x14ac:dyDescent="0.2">
      <c r="A2" s="103"/>
      <c r="B2" s="102"/>
    </row>
    <row r="3" spans="1:2" ht="10.5" customHeight="1" x14ac:dyDescent="0.2">
      <c r="A3" s="104"/>
      <c r="B3" s="102"/>
    </row>
    <row r="4" spans="1:2" ht="15" x14ac:dyDescent="0.2">
      <c r="A4" s="160" t="s">
        <v>111</v>
      </c>
      <c r="B4" s="102"/>
    </row>
    <row r="5" spans="1:2" ht="12.75" customHeight="1" x14ac:dyDescent="0.2">
      <c r="A5" s="4"/>
      <c r="B5" s="102"/>
    </row>
    <row r="7" spans="1:2" ht="12.75" customHeight="1" x14ac:dyDescent="0.2">
      <c r="A7" s="161" t="s">
        <v>112</v>
      </c>
      <c r="B7" s="102"/>
    </row>
    <row r="8" spans="1:2" ht="12.75" customHeight="1" x14ac:dyDescent="0.2">
      <c r="A8" s="6"/>
      <c r="B8" s="102"/>
    </row>
    <row r="9" spans="1:2" s="107" customFormat="1" ht="48.6" customHeight="1" x14ac:dyDescent="0.2">
      <c r="A9" s="164" t="s">
        <v>261</v>
      </c>
      <c r="B9" s="106"/>
    </row>
    <row r="10" spans="1:2" s="107" customFormat="1" ht="24" customHeight="1" x14ac:dyDescent="0.2">
      <c r="A10" s="164" t="s">
        <v>208</v>
      </c>
      <c r="B10" s="106"/>
    </row>
    <row r="11" spans="1:2" ht="12.75" customHeight="1" x14ac:dyDescent="0.2">
      <c r="A11" s="6"/>
      <c r="B11" s="102"/>
    </row>
    <row r="12" spans="1:2" s="109" customFormat="1" ht="13.15" customHeight="1" x14ac:dyDescent="0.2">
      <c r="A12" s="161" t="s">
        <v>113</v>
      </c>
      <c r="B12" s="108"/>
    </row>
    <row r="13" spans="1:2" ht="12.75" customHeight="1" x14ac:dyDescent="0.2">
      <c r="A13" s="110"/>
      <c r="B13" s="102"/>
    </row>
    <row r="14" spans="1:2" ht="38.450000000000003" customHeight="1" x14ac:dyDescent="0.2">
      <c r="A14" s="164" t="s">
        <v>266</v>
      </c>
      <c r="B14" s="102"/>
    </row>
    <row r="15" spans="1:2" x14ac:dyDescent="0.2">
      <c r="A15" s="105"/>
      <c r="B15" s="102"/>
    </row>
    <row r="16" spans="1:2" ht="13.15" customHeight="1" x14ac:dyDescent="0.2">
      <c r="A16" s="165" t="s">
        <v>114</v>
      </c>
      <c r="B16" s="102"/>
    </row>
    <row r="17" spans="1:2" x14ac:dyDescent="0.2">
      <c r="A17" s="105"/>
      <c r="B17" s="102"/>
    </row>
    <row r="18" spans="1:2" ht="84" customHeight="1" x14ac:dyDescent="0.2">
      <c r="A18" s="164" t="s">
        <v>169</v>
      </c>
      <c r="B18" s="102"/>
    </row>
    <row r="19" spans="1:2" ht="14.45" customHeight="1" x14ac:dyDescent="0.2">
      <c r="A19" s="164"/>
      <c r="B19" s="102"/>
    </row>
    <row r="20" spans="1:2" ht="13.15" customHeight="1" x14ac:dyDescent="0.2">
      <c r="A20" s="161" t="s">
        <v>115</v>
      </c>
      <c r="B20" s="102"/>
    </row>
    <row r="21" spans="1:2" x14ac:dyDescent="0.2">
      <c r="B21" s="102"/>
    </row>
    <row r="22" spans="1:2" ht="13.15" customHeight="1" x14ac:dyDescent="0.2">
      <c r="A22" s="161" t="s">
        <v>6</v>
      </c>
      <c r="B22" s="102"/>
    </row>
    <row r="23" spans="1:2" x14ac:dyDescent="0.2">
      <c r="B23" s="102"/>
    </row>
    <row r="24" spans="1:2" ht="36.75" customHeight="1" x14ac:dyDescent="0.2">
      <c r="A24" s="164" t="s">
        <v>186</v>
      </c>
      <c r="B24" s="102"/>
    </row>
    <row r="25" spans="1:2" ht="25.9" customHeight="1" x14ac:dyDescent="0.2">
      <c r="A25" s="164" t="s">
        <v>116</v>
      </c>
      <c r="B25" s="102"/>
    </row>
    <row r="26" spans="1:2" ht="24" x14ac:dyDescent="0.2">
      <c r="A26" s="164" t="s">
        <v>117</v>
      </c>
      <c r="B26" s="102"/>
    </row>
    <row r="27" spans="1:2" x14ac:dyDescent="0.2">
      <c r="B27" s="102"/>
    </row>
    <row r="28" spans="1:2" ht="13.15" customHeight="1" x14ac:dyDescent="0.2">
      <c r="A28" s="165" t="s">
        <v>118</v>
      </c>
      <c r="B28" s="102"/>
    </row>
    <row r="29" spans="1:2" s="109" customFormat="1" x14ac:dyDescent="0.2">
      <c r="B29" s="108"/>
    </row>
    <row r="30" spans="1:2" x14ac:dyDescent="0.2">
      <c r="A30" s="2" t="s">
        <v>119</v>
      </c>
      <c r="B30" s="102"/>
    </row>
    <row r="31" spans="1:2" x14ac:dyDescent="0.2">
      <c r="B31" s="102"/>
    </row>
    <row r="32" spans="1:2" ht="13.15" customHeight="1" x14ac:dyDescent="0.2">
      <c r="A32" s="161" t="s">
        <v>121</v>
      </c>
      <c r="B32" s="102"/>
    </row>
    <row r="33" spans="1:6" x14ac:dyDescent="0.2">
      <c r="B33" s="102"/>
    </row>
    <row r="34" spans="1:6" ht="48" customHeight="1" x14ac:dyDescent="0.2">
      <c r="A34" s="164" t="s">
        <v>224</v>
      </c>
      <c r="B34" s="102"/>
    </row>
    <row r="35" spans="1:6" ht="12.6" customHeight="1" x14ac:dyDescent="0.2">
      <c r="A35" s="100"/>
      <c r="B35" s="102"/>
    </row>
    <row r="36" spans="1:6" ht="95.25" customHeight="1" x14ac:dyDescent="0.2">
      <c r="A36" s="164" t="s">
        <v>202</v>
      </c>
      <c r="B36" s="102"/>
    </row>
    <row r="37" spans="1:6" x14ac:dyDescent="0.2">
      <c r="A37" s="164"/>
      <c r="B37" s="102"/>
    </row>
    <row r="38" spans="1:6" x14ac:dyDescent="0.2">
      <c r="A38" s="164"/>
      <c r="B38" s="102"/>
    </row>
    <row r="39" spans="1:6" ht="12.6" customHeight="1" x14ac:dyDescent="0.2">
      <c r="A39" s="101" t="s">
        <v>120</v>
      </c>
      <c r="B39" s="102"/>
    </row>
    <row r="40" spans="1:6" ht="12.6" customHeight="1" x14ac:dyDescent="0.2">
      <c r="A40" s="101"/>
      <c r="B40" s="102"/>
    </row>
    <row r="41" spans="1:6" ht="13.15" customHeight="1" x14ac:dyDescent="0.2">
      <c r="A41" s="161" t="s">
        <v>122</v>
      </c>
      <c r="B41" s="102"/>
    </row>
    <row r="42" spans="1:6" ht="12.6" customHeight="1" x14ac:dyDescent="0.2">
      <c r="B42" s="102"/>
    </row>
    <row r="43" spans="1:6" ht="13.15" customHeight="1" x14ac:dyDescent="0.2">
      <c r="A43" s="162" t="s">
        <v>225</v>
      </c>
      <c r="B43" s="102"/>
      <c r="F43" s="12"/>
    </row>
    <row r="44" spans="1:6" x14ac:dyDescent="0.2">
      <c r="A44" s="162" t="s">
        <v>189</v>
      </c>
      <c r="B44" s="102"/>
      <c r="F44" s="12"/>
    </row>
    <row r="45" spans="1:6" s="109" customFormat="1" x14ac:dyDescent="0.2">
      <c r="A45" s="162" t="s">
        <v>190</v>
      </c>
      <c r="B45" s="108"/>
    </row>
    <row r="46" spans="1:6" s="109" customFormat="1" ht="13.5" x14ac:dyDescent="0.2">
      <c r="A46" s="162" t="s">
        <v>205</v>
      </c>
      <c r="B46" s="108"/>
    </row>
    <row r="47" spans="1:6" ht="13.5" x14ac:dyDescent="0.2">
      <c r="A47" s="162" t="s">
        <v>206</v>
      </c>
      <c r="B47" s="102"/>
      <c r="F47" s="12"/>
    </row>
    <row r="48" spans="1:6" x14ac:dyDescent="0.2">
      <c r="A48" s="162" t="s">
        <v>168</v>
      </c>
      <c r="B48" s="102"/>
      <c r="F48" s="12"/>
    </row>
    <row r="49" spans="1:6" ht="13.15" customHeight="1" x14ac:dyDescent="0.2">
      <c r="A49" s="162" t="s">
        <v>123</v>
      </c>
      <c r="B49" s="102"/>
      <c r="F49" s="12"/>
    </row>
    <row r="50" spans="1:6" x14ac:dyDescent="0.2">
      <c r="A50" s="162" t="s">
        <v>124</v>
      </c>
      <c r="B50" s="102"/>
      <c r="F50" s="12"/>
    </row>
    <row r="51" spans="1:6" ht="13.15" customHeight="1" x14ac:dyDescent="0.2">
      <c r="A51" s="162" t="s">
        <v>207</v>
      </c>
      <c r="B51" s="102"/>
    </row>
    <row r="52" spans="1:6" ht="13.15" customHeight="1" x14ac:dyDescent="0.2">
      <c r="A52" s="162" t="s">
        <v>125</v>
      </c>
      <c r="B52" s="102"/>
    </row>
    <row r="53" spans="1:6" ht="13.15" customHeight="1" x14ac:dyDescent="0.2">
      <c r="A53" s="162" t="s">
        <v>126</v>
      </c>
    </row>
    <row r="55" spans="1:6" ht="12.6" customHeight="1" x14ac:dyDescent="0.2"/>
    <row r="56" spans="1:6" ht="13.15" customHeight="1" x14ac:dyDescent="0.2">
      <c r="A56" s="161" t="s">
        <v>143</v>
      </c>
    </row>
    <row r="57" spans="1:6" ht="12.6" customHeight="1" x14ac:dyDescent="0.2"/>
    <row r="58" spans="1:6" x14ac:dyDescent="0.2">
      <c r="A58" s="166" t="s">
        <v>127</v>
      </c>
    </row>
    <row r="59" spans="1:6" ht="13.15" customHeight="1" x14ac:dyDescent="0.2">
      <c r="A59" s="166" t="s">
        <v>128</v>
      </c>
    </row>
    <row r="60" spans="1:6" ht="13.15" customHeight="1" x14ac:dyDescent="0.2">
      <c r="A60" s="166" t="s">
        <v>129</v>
      </c>
    </row>
    <row r="61" spans="1:6" ht="12.6" customHeight="1" x14ac:dyDescent="0.2"/>
    <row r="62" spans="1:6" ht="13.15" customHeight="1" x14ac:dyDescent="0.2">
      <c r="A62" s="162" t="s">
        <v>137</v>
      </c>
    </row>
    <row r="63" spans="1:6" ht="13.15" customHeight="1" x14ac:dyDescent="0.2">
      <c r="A63" s="162" t="s">
        <v>138</v>
      </c>
    </row>
    <row r="64" spans="1:6" ht="13.15" customHeight="1" x14ac:dyDescent="0.2">
      <c r="A64" s="162" t="s">
        <v>139</v>
      </c>
    </row>
    <row r="65" spans="1:2" ht="13.15" customHeight="1" x14ac:dyDescent="0.2">
      <c r="A65" s="162" t="s">
        <v>140</v>
      </c>
    </row>
    <row r="66" spans="1:2" s="109" customFormat="1" ht="13.15" customHeight="1" x14ac:dyDescent="0.2">
      <c r="A66" s="162" t="s">
        <v>141</v>
      </c>
    </row>
    <row r="67" spans="1:2" ht="13.15" customHeight="1" x14ac:dyDescent="0.2">
      <c r="A67" s="162" t="s">
        <v>142</v>
      </c>
    </row>
    <row r="68" spans="1:2" ht="12.6" customHeight="1" x14ac:dyDescent="0.2"/>
    <row r="69" spans="1:2" ht="13.15" customHeight="1" x14ac:dyDescent="0.2">
      <c r="A69" s="162" t="s">
        <v>130</v>
      </c>
    </row>
    <row r="70" spans="1:2" ht="13.15" customHeight="1" x14ac:dyDescent="0.2">
      <c r="A70" s="162" t="s">
        <v>131</v>
      </c>
    </row>
    <row r="71" spans="1:2" ht="13.15" customHeight="1" x14ac:dyDescent="0.2">
      <c r="A71" s="162" t="s">
        <v>132</v>
      </c>
    </row>
    <row r="72" spans="1:2" ht="13.15" customHeight="1" x14ac:dyDescent="0.2">
      <c r="A72" s="162" t="s">
        <v>133</v>
      </c>
    </row>
    <row r="73" spans="1:2" ht="12.6" customHeight="1" x14ac:dyDescent="0.2"/>
    <row r="74" spans="1:2" ht="13.15" customHeight="1" x14ac:dyDescent="0.2">
      <c r="A74" s="166" t="s">
        <v>184</v>
      </c>
    </row>
    <row r="75" spans="1:2" ht="13.15" customHeight="1" x14ac:dyDescent="0.2">
      <c r="A75" s="166" t="s">
        <v>134</v>
      </c>
    </row>
    <row r="76" spans="1:2" ht="13.15" customHeight="1" x14ac:dyDescent="0.2">
      <c r="A76" s="166" t="s">
        <v>135</v>
      </c>
    </row>
    <row r="77" spans="1:2" ht="12.6" customHeight="1" x14ac:dyDescent="0.2"/>
    <row r="78" spans="1:2" ht="13.15" customHeight="1" x14ac:dyDescent="0.2">
      <c r="A78" s="166" t="s">
        <v>222</v>
      </c>
      <c r="B78" s="102"/>
    </row>
    <row r="79" spans="1:2" ht="13.15" customHeight="1" x14ac:dyDescent="0.2">
      <c r="A79" s="166" t="s">
        <v>136</v>
      </c>
      <c r="B79" s="102"/>
    </row>
    <row r="81" spans="1:2" ht="13.15" customHeight="1" x14ac:dyDescent="0.2">
      <c r="A81" s="162" t="s">
        <v>223</v>
      </c>
      <c r="B81" s="102"/>
    </row>
    <row r="82" spans="1:2" ht="13.15" customHeight="1" x14ac:dyDescent="0.2">
      <c r="A82" s="162" t="s">
        <v>209</v>
      </c>
      <c r="B82" s="102"/>
    </row>
    <row r="83" spans="1:2" ht="12.75" customHeight="1" x14ac:dyDescent="0.2">
      <c r="B83" s="102"/>
    </row>
    <row r="84" spans="1:2" x14ac:dyDescent="0.2">
      <c r="A84" s="101" t="s">
        <v>150</v>
      </c>
      <c r="B84" s="102"/>
    </row>
    <row r="85" spans="1:2" x14ac:dyDescent="0.2">
      <c r="A85" s="6"/>
      <c r="B85" s="102"/>
    </row>
    <row r="86" spans="1:2" x14ac:dyDescent="0.2">
      <c r="A86" s="6"/>
      <c r="B86" s="102"/>
    </row>
    <row r="87" spans="1:2" ht="13.15" customHeight="1" x14ac:dyDescent="0.2">
      <c r="A87" s="161" t="s">
        <v>252</v>
      </c>
      <c r="B87" s="102"/>
    </row>
    <row r="88" spans="1:2" x14ac:dyDescent="0.2">
      <c r="A88" s="7"/>
      <c r="B88" s="102"/>
    </row>
    <row r="89" spans="1:2" x14ac:dyDescent="0.2">
      <c r="A89" s="7"/>
      <c r="B89" s="102"/>
    </row>
    <row r="90" spans="1:2" s="12" customFormat="1" ht="48" customHeight="1" x14ac:dyDescent="0.2">
      <c r="A90" s="162" t="s">
        <v>253</v>
      </c>
      <c r="B90" s="11"/>
    </row>
    <row r="91" spans="1:2" s="12" customFormat="1" ht="13.15" customHeight="1" x14ac:dyDescent="0.2">
      <c r="A91" s="6"/>
      <c r="B91" s="11"/>
    </row>
    <row r="92" spans="1:2" s="6" customFormat="1" ht="36.6" customHeight="1" x14ac:dyDescent="0.2">
      <c r="A92" s="162" t="s">
        <v>254</v>
      </c>
    </row>
    <row r="93" spans="1:2" s="6" customFormat="1" ht="13.15" customHeight="1" x14ac:dyDescent="0.2"/>
    <row r="94" spans="1:2" s="6" customFormat="1" ht="40.5" customHeight="1" x14ac:dyDescent="0.2">
      <c r="A94" s="162" t="s">
        <v>255</v>
      </c>
    </row>
    <row r="95" spans="1:2" s="6" customFormat="1" ht="13.15" customHeight="1" x14ac:dyDescent="0.2"/>
    <row r="96" spans="1:2" s="6" customFormat="1" ht="13.15" customHeight="1" x14ac:dyDescent="0.2">
      <c r="A96" s="162" t="s">
        <v>256</v>
      </c>
    </row>
    <row r="97" spans="1:1" ht="13.15" customHeight="1" x14ac:dyDescent="0.2">
      <c r="A97" s="6"/>
    </row>
    <row r="98" spans="1:1" ht="28.9" customHeight="1" x14ac:dyDescent="0.2">
      <c r="A98" s="162" t="s">
        <v>263</v>
      </c>
    </row>
    <row r="99" spans="1:1" x14ac:dyDescent="0.2">
      <c r="A99" s="6"/>
    </row>
    <row r="100" spans="1:1" s="6" customFormat="1" ht="47.45" customHeight="1" x14ac:dyDescent="0.2">
      <c r="A100" s="162" t="s">
        <v>262</v>
      </c>
    </row>
    <row r="101" spans="1:1" ht="13.15" customHeight="1" x14ac:dyDescent="0.2">
      <c r="A101" s="7"/>
    </row>
    <row r="102" spans="1:1" ht="36" customHeight="1" x14ac:dyDescent="0.2">
      <c r="A102" s="162" t="s">
        <v>257</v>
      </c>
    </row>
    <row r="103" spans="1:1" ht="13.15" customHeight="1" x14ac:dyDescent="0.2">
      <c r="A103" s="7"/>
    </row>
    <row r="104" spans="1:1" ht="25.15" customHeight="1" x14ac:dyDescent="0.2">
      <c r="A104" s="162" t="s">
        <v>258</v>
      </c>
    </row>
    <row r="105" spans="1:1" ht="13.15" customHeight="1" x14ac:dyDescent="0.2"/>
    <row r="106" spans="1:1" ht="35.25" customHeight="1" x14ac:dyDescent="0.2">
      <c r="A106" s="162" t="s">
        <v>267</v>
      </c>
    </row>
    <row r="107" spans="1:1" ht="13.15" customHeight="1" x14ac:dyDescent="0.2"/>
    <row r="108" spans="1:1" ht="37.15" customHeight="1" x14ac:dyDescent="0.2">
      <c r="A108" s="162" t="s">
        <v>259</v>
      </c>
    </row>
    <row r="110" spans="1:1" ht="36" customHeight="1" x14ac:dyDescent="0.2">
      <c r="A110" s="162" t="s">
        <v>264</v>
      </c>
    </row>
    <row r="111" spans="1:1" ht="13.15" customHeight="1" x14ac:dyDescent="0.2">
      <c r="A111" s="162"/>
    </row>
  </sheetData>
  <phoneticPr fontId="0" type="noConversion"/>
  <pageMargins left="0.78740157480314965" right="0.72" top="0.78740157480314965" bottom="0.39370078740157483" header="0.51181102362204722" footer="0.51181102362204722"/>
  <pageSetup paperSize="9" orientation="portrait" r:id="rId1"/>
  <headerFooter alignWithMargins="0"/>
  <rowBreaks count="1" manualBreakCount="1">
    <brk id="8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85"/>
  <sheetViews>
    <sheetView topLeftCell="A67" workbookViewId="0">
      <selection activeCell="E35" sqref="E35"/>
    </sheetView>
  </sheetViews>
  <sheetFormatPr baseColWidth="10" defaultRowHeight="12.75" x14ac:dyDescent="0.2"/>
  <cols>
    <col min="1" max="1" width="12.7109375" customWidth="1"/>
    <col min="2" max="2" width="14.140625" customWidth="1"/>
    <col min="3" max="3" width="12" customWidth="1"/>
    <col min="4" max="4" width="10.7109375" customWidth="1"/>
    <col min="5" max="6" width="11.140625" customWidth="1"/>
    <col min="7" max="9" width="10.7109375" customWidth="1"/>
    <col min="10" max="10" width="12.7109375" bestFit="1" customWidth="1"/>
  </cols>
  <sheetData>
    <row r="1" spans="1:9" x14ac:dyDescent="0.2">
      <c r="A1" s="268" t="s">
        <v>178</v>
      </c>
      <c r="B1" s="269"/>
      <c r="C1" s="269"/>
      <c r="D1" s="269"/>
      <c r="E1" s="269"/>
      <c r="F1" s="269"/>
      <c r="G1" s="269"/>
      <c r="H1" s="269"/>
      <c r="I1" s="269"/>
    </row>
    <row r="2" spans="1:9" ht="11.25" customHeight="1" x14ac:dyDescent="0.2"/>
    <row r="3" spans="1:9" ht="10.15" customHeight="1" x14ac:dyDescent="0.2"/>
    <row r="4" spans="1:9" x14ac:dyDescent="0.2">
      <c r="A4" s="265" t="s">
        <v>72</v>
      </c>
      <c r="B4" s="265"/>
      <c r="C4" s="265"/>
      <c r="D4" s="265"/>
      <c r="E4" s="265"/>
      <c r="F4" s="265"/>
      <c r="G4" s="265"/>
      <c r="H4" s="265"/>
      <c r="I4" s="265"/>
    </row>
    <row r="5" spans="1:9" x14ac:dyDescent="0.2">
      <c r="A5" s="265" t="s">
        <v>71</v>
      </c>
      <c r="B5" s="265"/>
      <c r="C5" s="265"/>
      <c r="D5" s="265"/>
      <c r="E5" s="265"/>
      <c r="F5" s="265"/>
      <c r="G5" s="265"/>
      <c r="H5" s="265"/>
      <c r="I5" s="265"/>
    </row>
    <row r="6" spans="1:9" ht="6.75" customHeight="1" x14ac:dyDescent="0.2"/>
    <row r="8" spans="1:9" x14ac:dyDescent="0.2">
      <c r="A8" s="70"/>
      <c r="B8" s="64"/>
      <c r="C8" s="266" t="s">
        <v>76</v>
      </c>
      <c r="D8" s="267"/>
      <c r="E8" s="267"/>
      <c r="F8" s="267"/>
      <c r="G8" s="267"/>
      <c r="H8" s="267"/>
      <c r="I8" s="267"/>
    </row>
    <row r="9" spans="1:9" x14ac:dyDescent="0.2">
      <c r="A9" s="27" t="s">
        <v>10</v>
      </c>
      <c r="B9" s="66" t="s">
        <v>6</v>
      </c>
      <c r="C9" s="270" t="s">
        <v>170</v>
      </c>
      <c r="D9" s="270" t="s">
        <v>11</v>
      </c>
      <c r="E9" s="270" t="s">
        <v>12</v>
      </c>
      <c r="F9" s="66" t="s">
        <v>33</v>
      </c>
      <c r="G9" s="270" t="s">
        <v>13</v>
      </c>
      <c r="H9" s="270" t="s">
        <v>173</v>
      </c>
      <c r="I9" s="68" t="s">
        <v>77</v>
      </c>
    </row>
    <row r="10" spans="1:9" x14ac:dyDescent="0.2">
      <c r="A10" s="71"/>
      <c r="B10" s="65"/>
      <c r="C10" s="271"/>
      <c r="D10" s="271"/>
      <c r="E10" s="271"/>
      <c r="F10" s="67" t="s">
        <v>34</v>
      </c>
      <c r="G10" s="271"/>
      <c r="H10" s="271"/>
      <c r="I10" s="69" t="s">
        <v>35</v>
      </c>
    </row>
    <row r="11" spans="1:9" ht="8.1" customHeight="1" x14ac:dyDescent="0.2"/>
    <row r="12" spans="1:9" x14ac:dyDescent="0.2">
      <c r="A12" s="272" t="s">
        <v>195</v>
      </c>
      <c r="B12" s="272"/>
      <c r="C12" s="272"/>
      <c r="D12" s="272"/>
      <c r="E12" s="272"/>
      <c r="F12" s="272"/>
      <c r="G12" s="272"/>
      <c r="H12" s="272"/>
      <c r="I12" s="272"/>
    </row>
    <row r="13" spans="1:9" ht="8.1" customHeight="1" x14ac:dyDescent="0.2">
      <c r="A13" s="188"/>
      <c r="B13" s="188"/>
      <c r="C13" s="188"/>
      <c r="D13" s="188"/>
      <c r="E13" s="188"/>
      <c r="F13" s="188"/>
      <c r="G13" s="188"/>
      <c r="H13" s="188"/>
      <c r="I13" s="188"/>
    </row>
    <row r="14" spans="1:9" x14ac:dyDescent="0.2">
      <c r="A14" s="27">
        <v>2003</v>
      </c>
      <c r="B14" s="90">
        <v>53460782.18</v>
      </c>
      <c r="C14" s="90">
        <v>3303337</v>
      </c>
      <c r="D14" s="90">
        <v>2862257</v>
      </c>
      <c r="E14" s="90">
        <v>16735711.09</v>
      </c>
      <c r="F14" s="90">
        <v>11646097</v>
      </c>
      <c r="G14" s="90">
        <v>16263756</v>
      </c>
      <c r="H14" s="90">
        <v>1591813</v>
      </c>
      <c r="I14" s="90">
        <v>1057811</v>
      </c>
    </row>
    <row r="15" spans="1:9" ht="8.1" customHeight="1" x14ac:dyDescent="0.2">
      <c r="A15" s="27"/>
      <c r="B15" s="90"/>
      <c r="C15" s="90"/>
      <c r="D15" s="90"/>
      <c r="E15" s="90"/>
      <c r="F15" s="61"/>
      <c r="G15" s="90"/>
      <c r="H15" s="92"/>
      <c r="I15" s="92"/>
    </row>
    <row r="16" spans="1:9" ht="12.75" customHeight="1" x14ac:dyDescent="0.2">
      <c r="A16" s="27">
        <v>2005</v>
      </c>
      <c r="B16" s="182">
        <v>59583047.270000003</v>
      </c>
      <c r="C16" s="182">
        <v>3418677.3173200004</v>
      </c>
      <c r="D16" s="182">
        <v>2575007.7000000002</v>
      </c>
      <c r="E16" s="182">
        <v>18170205.899999999</v>
      </c>
      <c r="F16" s="182">
        <v>14608798.624459999</v>
      </c>
      <c r="G16" s="182">
        <v>18452066.32</v>
      </c>
      <c r="H16" s="182">
        <v>1512150.7427999999</v>
      </c>
      <c r="I16" s="182">
        <v>846140.66399999999</v>
      </c>
    </row>
    <row r="17" spans="1:10" ht="8.1" customHeight="1" x14ac:dyDescent="0.2">
      <c r="A17" s="27"/>
      <c r="B17" s="90"/>
      <c r="C17" s="90"/>
      <c r="D17" s="90"/>
      <c r="E17" s="90"/>
      <c r="F17" s="61"/>
      <c r="G17" s="90"/>
      <c r="H17" s="92"/>
      <c r="I17" s="92"/>
    </row>
    <row r="18" spans="1:10" x14ac:dyDescent="0.2">
      <c r="A18" s="27" t="s">
        <v>174</v>
      </c>
      <c r="B18" s="90">
        <v>64781937.469999999</v>
      </c>
      <c r="C18" s="90">
        <v>3928368.26</v>
      </c>
      <c r="D18" s="90">
        <v>2161976.54</v>
      </c>
      <c r="E18" s="90">
        <v>18895864.710000001</v>
      </c>
      <c r="F18" s="90">
        <v>12034878.949999999</v>
      </c>
      <c r="G18" s="90">
        <v>20969283.149999999</v>
      </c>
      <c r="H18" s="90">
        <v>3357427.81</v>
      </c>
      <c r="I18" s="90">
        <v>3434138.03</v>
      </c>
    </row>
    <row r="19" spans="1:10" ht="9" customHeight="1" x14ac:dyDescent="0.2">
      <c r="A19" s="27"/>
      <c r="B19" s="90"/>
      <c r="C19" s="90"/>
      <c r="D19" s="90"/>
      <c r="E19" s="90"/>
      <c r="F19" s="92"/>
      <c r="G19" s="90"/>
      <c r="H19" s="92"/>
      <c r="I19" s="92"/>
    </row>
    <row r="20" spans="1:10" x14ac:dyDescent="0.2">
      <c r="A20" s="27">
        <v>2010</v>
      </c>
      <c r="B20" s="90">
        <v>64674673</v>
      </c>
      <c r="C20" s="182">
        <v>4198811.67</v>
      </c>
      <c r="D20" s="182">
        <v>1766289.62</v>
      </c>
      <c r="E20" s="182">
        <v>19990734.780000001</v>
      </c>
      <c r="F20" s="90">
        <v>11274083</v>
      </c>
      <c r="G20" s="182">
        <v>21299487.489999998</v>
      </c>
      <c r="H20" s="182">
        <v>3731877.58</v>
      </c>
      <c r="I20" s="182">
        <v>2413389.1</v>
      </c>
    </row>
    <row r="21" spans="1:10" ht="8.1" customHeight="1" x14ac:dyDescent="0.2">
      <c r="A21" s="86"/>
      <c r="B21" s="90"/>
      <c r="C21" s="90"/>
      <c r="D21" s="90"/>
      <c r="E21" s="90"/>
      <c r="F21" s="90"/>
      <c r="G21" s="90"/>
      <c r="H21" s="185"/>
      <c r="I21" s="92"/>
    </row>
    <row r="22" spans="1:10" x14ac:dyDescent="0.2">
      <c r="A22" s="27">
        <v>2015</v>
      </c>
      <c r="B22" s="90">
        <f>[1]XML060_02_2015_JJ!$G$55</f>
        <v>64222467.020000003</v>
      </c>
      <c r="C22" s="90">
        <f>[1]XML060_02_2015_JJ!$G$27+[1]XML060_02_2015_JJ!$G$20</f>
        <v>3174461.98</v>
      </c>
      <c r="D22" s="90">
        <f>[1]XML060_02_2015_JJ!$G$29+[1]XML060_02_2015_JJ!$G$30</f>
        <v>1116128.81</v>
      </c>
      <c r="E22" s="90">
        <f>[1]XML060_02_2015_JJ!$G$41</f>
        <v>20647106.379999999</v>
      </c>
      <c r="F22" s="90">
        <f>[1]XML060_02_2015_JJ!$G$48</f>
        <v>11936391.33</v>
      </c>
      <c r="G22" s="90">
        <f>[1]XML060_02_2015_JJ!$G$54</f>
        <v>21622996.27</v>
      </c>
      <c r="H22" s="90">
        <f>[1]XML060_02_2015_JJ!$G$52</f>
        <v>3267736.31</v>
      </c>
      <c r="I22" s="90">
        <f>[1]XML060_02_2015_JJ!$G$28+[1]XML060_02_2015_JJ!$G$31+[1]XML060_02_2015_JJ!$G$34+[1]XML060_02_2015_JJ!$G$50+[1]XML060_02_2015_JJ!$G$53</f>
        <v>2457645.9400000004</v>
      </c>
    </row>
    <row r="23" spans="1:10" ht="8.1" customHeight="1" x14ac:dyDescent="0.2">
      <c r="A23" s="85"/>
      <c r="B23" s="90"/>
      <c r="C23" s="90"/>
      <c r="D23" s="90"/>
      <c r="E23" s="90"/>
      <c r="F23" s="90"/>
      <c r="G23" s="90"/>
      <c r="H23" s="90"/>
      <c r="I23" s="90"/>
    </row>
    <row r="24" spans="1:10" x14ac:dyDescent="0.2">
      <c r="A24" s="27">
        <v>2019</v>
      </c>
      <c r="B24" s="90">
        <f>[2]XML060_05_MVP_WZ_2019_JJ!$D$11</f>
        <v>64423824.509999998</v>
      </c>
      <c r="C24" s="90">
        <f>[2]XML060_05_MVP_WZ_2019_JJ!$G$11</f>
        <v>2543063.71</v>
      </c>
      <c r="D24" s="90">
        <f>[2]XML060_05_MVP_WZ_2019_JJ!$J$11</f>
        <v>863824.85</v>
      </c>
      <c r="E24" s="90">
        <f>[2]XML060_05_MVP_WZ_2019_JJ!$M$11</f>
        <v>21849692</v>
      </c>
      <c r="F24" s="90">
        <f>[2]XML060_05_MVP_WZ_2019_JJ!$P$11</f>
        <v>11052739.26</v>
      </c>
      <c r="G24" s="90">
        <f>[2]XML060_05_MVP_WZ_2019_JJ!$S$11</f>
        <v>21041441.039999999</v>
      </c>
      <c r="H24" s="90">
        <f>[2]XML060_05_MVP_WZ_2019_JJ!$V$11</f>
        <v>3286053.63</v>
      </c>
      <c r="I24" s="90">
        <f>[2]XML060_05_MVP_WZ_2019_JJ!$Y$11</f>
        <v>3787010.02</v>
      </c>
    </row>
    <row r="25" spans="1:10" ht="8.1" customHeight="1" x14ac:dyDescent="0.2">
      <c r="A25" s="27"/>
      <c r="B25" s="90"/>
      <c r="C25" s="90"/>
      <c r="D25" s="90"/>
      <c r="E25" s="90"/>
      <c r="F25" s="90"/>
      <c r="G25" s="90"/>
      <c r="H25" s="90"/>
      <c r="I25" s="90"/>
    </row>
    <row r="26" spans="1:10" x14ac:dyDescent="0.2">
      <c r="A26" s="27">
        <v>2020</v>
      </c>
      <c r="B26" s="182">
        <v>62236969.5</v>
      </c>
      <c r="C26" s="182">
        <v>2604354.75</v>
      </c>
      <c r="D26" s="182">
        <v>611183.26</v>
      </c>
      <c r="E26" s="182">
        <v>21117100.84</v>
      </c>
      <c r="F26" s="182">
        <v>11270770.84</v>
      </c>
      <c r="G26" s="182">
        <v>19650337.82</v>
      </c>
      <c r="H26" s="182">
        <v>3163889.08</v>
      </c>
      <c r="I26" s="182">
        <v>3819332.91</v>
      </c>
    </row>
    <row r="27" spans="1:10" ht="8.1" customHeight="1" x14ac:dyDescent="0.2">
      <c r="A27" s="72"/>
      <c r="B27" s="186"/>
      <c r="C27" s="186"/>
      <c r="D27" s="186"/>
      <c r="E27" s="186"/>
      <c r="F27" s="186"/>
      <c r="G27" s="186"/>
      <c r="H27" s="186"/>
      <c r="I27" s="186"/>
      <c r="J27" s="89"/>
    </row>
    <row r="28" spans="1:10" x14ac:dyDescent="0.2">
      <c r="A28" s="27">
        <v>2021</v>
      </c>
      <c r="B28" s="182">
        <f>[3]XML060_05_MVP_WZ_2021_JJ!$D$11</f>
        <v>61244539.390000001</v>
      </c>
      <c r="C28" s="182">
        <f>[3]XML060_05_MVP_WZ_2021_JJ!$G$11</f>
        <v>2803472.51</v>
      </c>
      <c r="D28" s="182">
        <f>[3]XML060_05_MVP_WZ_2021_JJ!$J$11</f>
        <v>592276.49</v>
      </c>
      <c r="E28" s="182">
        <f>[3]XML060_05_MVP_WZ_2021_JJ!$M$11</f>
        <v>22267711.829999998</v>
      </c>
      <c r="F28" s="182">
        <f>[3]XML060_05_MVP_WZ_2021_JJ!$P$11</f>
        <v>8250502.5199999996</v>
      </c>
      <c r="G28" s="182">
        <f>[3]XML060_05_MVP_WZ_2021_JJ!$S$11</f>
        <v>20407522.120000001</v>
      </c>
      <c r="H28" s="182">
        <f>[3]XML060_05_MVP_WZ_2021_JJ!$V$11</f>
        <v>3282207.1</v>
      </c>
      <c r="I28" s="182">
        <f>[3]XML060_05_MVP_WZ_2021_JJ!$Y$11</f>
        <v>3640846.82</v>
      </c>
    </row>
    <row r="29" spans="1:10" ht="8.1" customHeight="1" x14ac:dyDescent="0.2">
      <c r="A29" s="72"/>
      <c r="B29" s="186"/>
      <c r="C29" s="186"/>
      <c r="D29" s="186"/>
      <c r="E29" s="186"/>
      <c r="F29" s="186"/>
      <c r="G29" s="186"/>
      <c r="H29" s="186"/>
      <c r="I29" s="186"/>
    </row>
    <row r="30" spans="1:10" x14ac:dyDescent="0.2">
      <c r="A30" s="27">
        <v>2022</v>
      </c>
      <c r="B30" s="182">
        <f>[4]XML060_05_MVP_WZ_2022_JJ!$D$11-100</f>
        <v>64188550.530000001</v>
      </c>
      <c r="C30" s="182">
        <f>[4]XML060_05_MVP_WZ_2022_JJ!$G$11</f>
        <v>2767770.42</v>
      </c>
      <c r="D30" s="182">
        <f>[4]XML060_05_MVP_WZ_2022_JJ!$J$11</f>
        <v>1021364.1</v>
      </c>
      <c r="E30" s="182">
        <f>[4]XML060_05_MVP_WZ_2022_JJ!$M$11</f>
        <v>20425275.73</v>
      </c>
      <c r="F30" s="182">
        <f>[4]XML060_05_MVP_WZ_2022_JJ!$P$11</f>
        <v>13154067.029999999</v>
      </c>
      <c r="G30" s="182">
        <f>[4]XML060_05_MVP_WZ_2022_JJ!$S$11</f>
        <v>20079948.199999999</v>
      </c>
      <c r="H30" s="182">
        <f>[4]XML060_05_MVP_WZ_2022_JJ!$V$11</f>
        <v>3026137.7</v>
      </c>
      <c r="I30" s="182">
        <f>[4]XML060_05_MVP_WZ_2022_JJ!$Y$11</f>
        <v>3714087.35</v>
      </c>
    </row>
    <row r="31" spans="1:10" ht="8.1" customHeight="1" x14ac:dyDescent="0.2">
      <c r="A31" s="85"/>
    </row>
    <row r="32" spans="1:10" x14ac:dyDescent="0.2">
      <c r="A32" s="27">
        <v>2023</v>
      </c>
      <c r="B32" s="182">
        <f>[5]XML060_05_MVP_WZ_2023_JJ!$D$11</f>
        <v>60681868.079999998</v>
      </c>
      <c r="C32" s="182">
        <f>[5]XML060_05_MVP_WZ_2023_JJ!$G$11</f>
        <v>2331691.65</v>
      </c>
      <c r="D32" s="182">
        <f>[5]XML060_05_MVP_WZ_2023_JJ!$J$11</f>
        <v>1213566.1299999999</v>
      </c>
      <c r="E32" s="182">
        <f>[5]XML060_05_MVP_WZ_2023_JJ!$M$11</f>
        <v>18461975.82</v>
      </c>
      <c r="F32" s="182">
        <f>[5]XML060_05_MVP_WZ_2023_JJ!$P$11</f>
        <v>13557048.92</v>
      </c>
      <c r="G32" s="182">
        <f>[5]XML060_05_MVP_WZ_2023_JJ!$S$11</f>
        <v>19244827.75</v>
      </c>
      <c r="H32" s="182">
        <f>[5]XML060_05_MVP_WZ_2023_JJ!$V$11</f>
        <v>2790346</v>
      </c>
      <c r="I32" s="182">
        <f>[5]XML060_05_MVP_WZ_2023_JJ!$Y$11</f>
        <v>3082411.81</v>
      </c>
    </row>
    <row r="33" spans="1:9" ht="8.1" customHeight="1" x14ac:dyDescent="0.2">
      <c r="A33" s="27"/>
    </row>
    <row r="34" spans="1:9" x14ac:dyDescent="0.2">
      <c r="A34" s="72">
        <v>2024</v>
      </c>
      <c r="B34" s="186">
        <f>[6]XML060_05_MVP_WZ_2024_JJ!$D$11</f>
        <v>58040409.43</v>
      </c>
      <c r="C34" s="186">
        <f>[6]XML060_05_MVP_WZ_2024_JJ!$G$11</f>
        <v>1644326.15</v>
      </c>
      <c r="D34" s="186">
        <f>[6]XML060_05_MVP_WZ_2024_JJ!$J$11</f>
        <v>459946.17</v>
      </c>
      <c r="E34" s="186">
        <f>[6]XML060_05_MVP_WZ_2024_JJ!$M$11</f>
        <v>18651829.530000001</v>
      </c>
      <c r="F34" s="186">
        <f>[6]XML060_05_MVP_WZ_2024_JJ!$P$11</f>
        <v>13204003.01</v>
      </c>
      <c r="G34" s="186">
        <f>[6]XML060_05_MVP_WZ_2024_JJ!$S$11</f>
        <v>18863576.73</v>
      </c>
      <c r="H34" s="186">
        <f>[6]XML060_05_MVP_WZ_2024_JJ!$V$11</f>
        <v>2748768.6</v>
      </c>
      <c r="I34" s="186">
        <f>[6]XML060_05_MVP_WZ_2024_JJ!$Y$11</f>
        <v>2467959.2400000002</v>
      </c>
    </row>
    <row r="35" spans="1:9" ht="8.1" customHeight="1" x14ac:dyDescent="0.2">
      <c r="A35" s="87"/>
      <c r="B35" s="90"/>
      <c r="C35" s="90"/>
      <c r="D35" s="90"/>
      <c r="E35" s="90"/>
      <c r="F35" s="90"/>
      <c r="G35" s="90"/>
      <c r="H35" s="90"/>
      <c r="I35" s="90"/>
    </row>
    <row r="36" spans="1:9" x14ac:dyDescent="0.2">
      <c r="A36" s="272" t="s">
        <v>185</v>
      </c>
      <c r="B36" s="272"/>
      <c r="C36" s="272"/>
      <c r="D36" s="272"/>
      <c r="E36" s="272"/>
      <c r="F36" s="272"/>
      <c r="G36" s="272"/>
      <c r="H36" s="272"/>
      <c r="I36" s="272"/>
    </row>
    <row r="37" spans="1:9" ht="8.1" customHeight="1" x14ac:dyDescent="0.2">
      <c r="A37" s="188"/>
      <c r="B37" s="188"/>
      <c r="C37" s="188"/>
      <c r="D37" s="188"/>
      <c r="E37" s="188"/>
      <c r="F37" s="188"/>
      <c r="G37" s="188"/>
      <c r="H37" s="188"/>
      <c r="I37" s="188"/>
    </row>
    <row r="38" spans="1:9" x14ac:dyDescent="0.2">
      <c r="A38" s="27">
        <v>2003</v>
      </c>
      <c r="B38" s="94">
        <v>100</v>
      </c>
      <c r="C38" s="94">
        <f>C14*100/B14</f>
        <v>6.1789911507052331</v>
      </c>
      <c r="D38" s="94">
        <f>D14*100/B14</f>
        <v>5.3539377526556047</v>
      </c>
      <c r="E38" s="94">
        <f>E14*100/B14</f>
        <v>31.30465063839064</v>
      </c>
      <c r="F38" s="94">
        <f>F14*100/B14</f>
        <v>21.784374498652351</v>
      </c>
      <c r="G38" s="94">
        <f>G14*100/B14</f>
        <v>30.421844456447868</v>
      </c>
      <c r="H38" s="94">
        <f>H14*100/B14</f>
        <v>2.9775340634569067</v>
      </c>
      <c r="I38" s="94">
        <f>I14*100/B14</f>
        <v>1.9786672713436906</v>
      </c>
    </row>
    <row r="39" spans="1:9" ht="8.1" customHeight="1" x14ac:dyDescent="0.2">
      <c r="A39" s="27"/>
      <c r="B39" s="94"/>
      <c r="C39" s="94"/>
      <c r="D39" s="94"/>
      <c r="E39" s="94"/>
      <c r="F39" s="94"/>
      <c r="G39" s="94"/>
      <c r="H39" s="94"/>
      <c r="I39" s="94"/>
    </row>
    <row r="40" spans="1:9" x14ac:dyDescent="0.2">
      <c r="A40" s="86">
        <v>2005</v>
      </c>
      <c r="B40" s="94">
        <v>100</v>
      </c>
      <c r="C40" s="94">
        <f>C16*100/B16</f>
        <v>5.7376677997489747</v>
      </c>
      <c r="D40" s="94">
        <f>D16*100/B16</f>
        <v>4.321711993566522</v>
      </c>
      <c r="E40" s="94">
        <f>E16*100/B16</f>
        <v>30.495596872818346</v>
      </c>
      <c r="F40" s="94">
        <f>F16*100/B16</f>
        <v>24.518381139958098</v>
      </c>
      <c r="G40" s="94">
        <f>G16*100/B16</f>
        <v>30.968651597130705</v>
      </c>
      <c r="H40" s="94">
        <f>H16*100/B16</f>
        <v>2.5378875570893573</v>
      </c>
      <c r="I40" s="94">
        <f>I16*100/B16</f>
        <v>1.4201030373047585</v>
      </c>
    </row>
    <row r="41" spans="1:9" ht="8.1" customHeight="1" x14ac:dyDescent="0.2">
      <c r="A41" s="27"/>
      <c r="B41" s="94"/>
      <c r="C41" s="94"/>
      <c r="D41" s="94"/>
      <c r="E41" s="94"/>
      <c r="F41" s="94"/>
      <c r="G41" s="94"/>
      <c r="H41" s="92"/>
      <c r="I41" s="92"/>
    </row>
    <row r="42" spans="1:9" x14ac:dyDescent="0.2">
      <c r="A42" s="27" t="s">
        <v>175</v>
      </c>
      <c r="B42" s="94">
        <v>100</v>
      </c>
      <c r="C42" s="94">
        <f>C18*100/B18</f>
        <v>6.0639869899216832</v>
      </c>
      <c r="D42" s="94">
        <f>D18*100/B18</f>
        <v>3.3373138013990307</v>
      </c>
      <c r="E42" s="94">
        <f>E18*100/B18</f>
        <v>29.168415530564403</v>
      </c>
      <c r="F42" s="94">
        <f>F18*100/B18</f>
        <v>18.577522408268905</v>
      </c>
      <c r="G42" s="94">
        <f>G18*100/B18</f>
        <v>32.36902749274936</v>
      </c>
      <c r="H42" s="94">
        <f>H18*100/B18</f>
        <v>5.1826603851649207</v>
      </c>
      <c r="I42" s="94">
        <f>I18*100/B18</f>
        <v>5.3010733610588936</v>
      </c>
    </row>
    <row r="43" spans="1:9" ht="8.1" customHeight="1" x14ac:dyDescent="0.2">
      <c r="A43" s="27"/>
      <c r="B43" s="94"/>
      <c r="C43" s="94"/>
      <c r="E43" s="94"/>
      <c r="F43" s="94"/>
      <c r="G43" s="94"/>
      <c r="H43" s="92"/>
      <c r="I43" s="92"/>
    </row>
    <row r="44" spans="1:9" x14ac:dyDescent="0.2">
      <c r="A44" s="27">
        <v>2010</v>
      </c>
      <c r="B44" s="183">
        <v>100</v>
      </c>
      <c r="C44" s="183">
        <v>6.4922039420284348</v>
      </c>
      <c r="D44" s="183">
        <v>2.7310375732398366</v>
      </c>
      <c r="E44" s="183">
        <v>30.909680486517498</v>
      </c>
      <c r="F44" s="183">
        <v>17.431990726880056</v>
      </c>
      <c r="G44" s="183">
        <v>32.933274343729572</v>
      </c>
      <c r="H44" s="183">
        <v>5.7702303032904396</v>
      </c>
      <c r="I44" s="183">
        <v>3.7315829954022344</v>
      </c>
    </row>
    <row r="45" spans="1:9" ht="8.1" customHeight="1" x14ac:dyDescent="0.2">
      <c r="A45" s="27"/>
      <c r="B45" s="94"/>
      <c r="C45" s="94"/>
      <c r="D45" s="94"/>
      <c r="E45" s="94"/>
      <c r="F45" s="92"/>
      <c r="G45" s="94"/>
      <c r="H45" s="92"/>
      <c r="I45" s="92"/>
    </row>
    <row r="46" spans="1:9" x14ac:dyDescent="0.2">
      <c r="A46" s="27">
        <v>2015</v>
      </c>
      <c r="B46" s="183">
        <v>100</v>
      </c>
      <c r="C46" s="183">
        <v>4.9429150378346831</v>
      </c>
      <c r="D46" s="183">
        <v>1.7379102077352742</v>
      </c>
      <c r="E46" s="183">
        <v>32.149351057426877</v>
      </c>
      <c r="F46" s="183">
        <v>18.58600562056079</v>
      </c>
      <c r="G46" s="183">
        <v>33.668896997161788</v>
      </c>
      <c r="H46" s="183">
        <v>5.0881513302538961</v>
      </c>
      <c r="I46" s="183">
        <v>3.8267697490266861</v>
      </c>
    </row>
    <row r="47" spans="1:9" ht="8.1" customHeight="1" x14ac:dyDescent="0.2">
      <c r="A47" s="72"/>
      <c r="B47" s="94"/>
      <c r="C47" s="94"/>
      <c r="D47" s="94"/>
      <c r="E47" s="94"/>
      <c r="F47" s="92"/>
      <c r="G47" s="94"/>
      <c r="H47" s="92"/>
      <c r="I47" s="92"/>
    </row>
    <row r="48" spans="1:9" x14ac:dyDescent="0.2">
      <c r="A48" s="27">
        <v>2019</v>
      </c>
      <c r="B48" s="183">
        <v>100</v>
      </c>
      <c r="C48" s="183">
        <v>3.947396369809216</v>
      </c>
      <c r="D48" s="183">
        <v>1.340846894095701</v>
      </c>
      <c r="E48" s="183">
        <v>33.915546253557871</v>
      </c>
      <c r="F48" s="183">
        <v>17.156291704297018</v>
      </c>
      <c r="G48" s="183">
        <v>32.660962307094799</v>
      </c>
      <c r="H48" s="183">
        <v>5.1006807729800832</v>
      </c>
      <c r="I48" s="183">
        <v>5.8782756981653153</v>
      </c>
    </row>
    <row r="49" spans="1:9" ht="8.1" customHeight="1" x14ac:dyDescent="0.2">
      <c r="A49" s="72"/>
      <c r="B49" s="94"/>
      <c r="C49" s="94"/>
      <c r="D49" s="94"/>
      <c r="E49" s="94"/>
      <c r="F49" s="92"/>
      <c r="G49" s="94"/>
      <c r="H49" s="92"/>
      <c r="I49" s="92"/>
    </row>
    <row r="50" spans="1:9" x14ac:dyDescent="0.2">
      <c r="A50" s="27">
        <v>2020</v>
      </c>
      <c r="B50" s="183">
        <v>100</v>
      </c>
      <c r="C50" s="183">
        <v>4.1845783477616143</v>
      </c>
      <c r="D50" s="183">
        <v>0.9820260608929553</v>
      </c>
      <c r="E50" s="183">
        <v>33.930155998357215</v>
      </c>
      <c r="F50" s="183">
        <v>18.109446733263578</v>
      </c>
      <c r="G50" s="183">
        <v>31.573416857965746</v>
      </c>
      <c r="H50" s="183">
        <v>5.0836168685880505</v>
      </c>
      <c r="I50" s="183">
        <v>6.1367591331708402</v>
      </c>
    </row>
    <row r="51" spans="1:9" ht="8.1" customHeight="1" x14ac:dyDescent="0.2">
      <c r="A51" s="72"/>
      <c r="B51" s="94"/>
      <c r="C51" s="94"/>
      <c r="D51" s="94"/>
      <c r="E51" s="94"/>
      <c r="F51" s="92"/>
      <c r="G51" s="183"/>
      <c r="H51" s="92"/>
      <c r="I51" s="92"/>
    </row>
    <row r="52" spans="1:9" x14ac:dyDescent="0.2">
      <c r="A52" s="27">
        <v>2021</v>
      </c>
      <c r="B52" s="183">
        <v>100</v>
      </c>
      <c r="C52" s="183">
        <v>4.5775060730683697</v>
      </c>
      <c r="D52" s="183">
        <v>0.96706824134709191</v>
      </c>
      <c r="E52" s="183">
        <v>36.358689365269143</v>
      </c>
      <c r="F52" s="183">
        <v>13.471409209989325</v>
      </c>
      <c r="G52" s="183">
        <v>33.321374155574325</v>
      </c>
      <c r="H52" s="183">
        <v>5.3591832556682082</v>
      </c>
      <c r="I52" s="183">
        <v>5.944769699083535</v>
      </c>
    </row>
    <row r="53" spans="1:9" ht="8.1" customHeight="1" x14ac:dyDescent="0.2">
      <c r="A53" s="72"/>
      <c r="B53" s="94"/>
      <c r="C53" s="95"/>
      <c r="D53" s="95"/>
      <c r="E53" s="95"/>
      <c r="F53" s="95"/>
      <c r="G53" s="95"/>
      <c r="H53" s="95"/>
      <c r="I53" s="95"/>
    </row>
    <row r="54" spans="1:9" x14ac:dyDescent="0.2">
      <c r="A54" s="27">
        <v>2022</v>
      </c>
      <c r="B54" s="183">
        <v>100</v>
      </c>
      <c r="C54" s="183">
        <v>4.3119311547240278</v>
      </c>
      <c r="D54" s="183">
        <v>1.5911911086565727</v>
      </c>
      <c r="E54" s="183">
        <v>31.820696589428671</v>
      </c>
      <c r="F54" s="183">
        <v>20.492823764618876</v>
      </c>
      <c r="G54" s="183">
        <v>31.282708133294044</v>
      </c>
      <c r="H54" s="183">
        <v>4.7144435581889459</v>
      </c>
      <c r="I54" s="183">
        <v>5.7862056910888606</v>
      </c>
    </row>
    <row r="55" spans="1:9" ht="8.1" customHeight="1" x14ac:dyDescent="0.2">
      <c r="A55" s="72"/>
      <c r="B55" s="183"/>
      <c r="C55" s="183"/>
      <c r="D55" s="183"/>
      <c r="E55" s="183"/>
      <c r="F55" s="183"/>
      <c r="G55" s="183"/>
      <c r="H55" s="183"/>
      <c r="I55" s="183"/>
    </row>
    <row r="56" spans="1:9" x14ac:dyDescent="0.2">
      <c r="A56" s="27">
        <v>2023</v>
      </c>
      <c r="B56" s="183">
        <v>100</v>
      </c>
      <c r="C56" s="183">
        <v>3.8424849527143961</v>
      </c>
      <c r="D56" s="183">
        <v>1.9998826146882851</v>
      </c>
      <c r="E56" s="183">
        <v>30.424204798146025</v>
      </c>
      <c r="F56" s="183">
        <v>22.341185841752683</v>
      </c>
      <c r="G56" s="183">
        <v>31.714296805478305</v>
      </c>
      <c r="H56" s="183">
        <v>4.5983192150929577</v>
      </c>
      <c r="I56" s="183">
        <v>5.0796257721273506</v>
      </c>
    </row>
    <row r="57" spans="1:9" ht="8.1" customHeight="1" x14ac:dyDescent="0.2">
      <c r="A57" s="85"/>
    </row>
    <row r="58" spans="1:9" x14ac:dyDescent="0.2">
      <c r="A58" s="72">
        <v>2024</v>
      </c>
      <c r="B58" s="95">
        <v>100</v>
      </c>
      <c r="C58" s="95">
        <f>C34*100/B34</f>
        <v>2.8330712449283286</v>
      </c>
      <c r="D58" s="95">
        <f>D34*100/B34</f>
        <v>0.79245852073928069</v>
      </c>
      <c r="E58" s="95">
        <f>E34*100/B34</f>
        <v>32.135937208532539</v>
      </c>
      <c r="F58" s="95">
        <f>F34*100/B34</f>
        <v>22.749672408711678</v>
      </c>
      <c r="G58" s="95">
        <f>G34*100/B34</f>
        <v>32.500764407512555</v>
      </c>
      <c r="H58" s="95">
        <f>H34*100/B34</f>
        <v>4.7359565981614411</v>
      </c>
      <c r="I58" s="95">
        <f>I34*100/B34</f>
        <v>4.2521396114141785</v>
      </c>
    </row>
    <row r="59" spans="1:9" ht="8.1" customHeight="1" x14ac:dyDescent="0.2">
      <c r="A59" s="88"/>
    </row>
    <row r="60" spans="1:9" x14ac:dyDescent="0.2">
      <c r="A60" s="272" t="s">
        <v>78</v>
      </c>
      <c r="B60" s="272"/>
      <c r="C60" s="272"/>
      <c r="D60" s="272"/>
      <c r="E60" s="272"/>
      <c r="F60" s="272"/>
      <c r="G60" s="272"/>
      <c r="H60" s="272"/>
      <c r="I60" s="272"/>
    </row>
    <row r="61" spans="1:9" ht="8.1" customHeight="1" x14ac:dyDescent="0.2">
      <c r="A61" s="188"/>
      <c r="B61" s="188"/>
      <c r="C61" s="188"/>
      <c r="D61" s="188"/>
      <c r="E61" s="188"/>
      <c r="F61" s="188"/>
      <c r="G61" s="188"/>
      <c r="H61" s="188"/>
      <c r="I61" s="188"/>
    </row>
    <row r="62" spans="1:9" x14ac:dyDescent="0.2">
      <c r="A62" s="27">
        <v>2003</v>
      </c>
      <c r="B62" s="189" t="s">
        <v>18</v>
      </c>
      <c r="C62" s="189" t="s">
        <v>18</v>
      </c>
      <c r="D62" s="189" t="s">
        <v>18</v>
      </c>
      <c r="E62" s="189" t="s">
        <v>18</v>
      </c>
      <c r="F62" s="189" t="s">
        <v>18</v>
      </c>
      <c r="G62" s="189" t="s">
        <v>18</v>
      </c>
      <c r="H62" s="189" t="s">
        <v>18</v>
      </c>
      <c r="I62" s="189" t="s">
        <v>18</v>
      </c>
    </row>
    <row r="63" spans="1:9" ht="8.1" customHeight="1" x14ac:dyDescent="0.2">
      <c r="A63" s="27"/>
      <c r="B63" s="190"/>
      <c r="C63" s="190"/>
      <c r="D63" s="190"/>
      <c r="E63" s="190"/>
      <c r="F63" s="189"/>
      <c r="G63" s="190"/>
      <c r="H63" s="189"/>
      <c r="I63" s="189"/>
    </row>
    <row r="64" spans="1:9" x14ac:dyDescent="0.2">
      <c r="A64" s="86">
        <v>2005</v>
      </c>
      <c r="B64" s="94">
        <v>3.9016355349191798</v>
      </c>
      <c r="C64" s="94">
        <v>-0.1822817730509172</v>
      </c>
      <c r="D64" s="94">
        <v>-19.969745235401362</v>
      </c>
      <c r="E64" s="94">
        <v>5.0851026831695663</v>
      </c>
      <c r="F64" s="94">
        <v>5.6201999639379494</v>
      </c>
      <c r="G64" s="94">
        <v>6.4336482595838618</v>
      </c>
      <c r="H64" s="94">
        <v>1.0890656928325342</v>
      </c>
      <c r="I64" s="94">
        <v>13.084977367356529</v>
      </c>
    </row>
    <row r="65" spans="1:9" ht="8.1" customHeight="1" x14ac:dyDescent="0.2">
      <c r="A65" s="27"/>
      <c r="B65" s="91"/>
      <c r="C65" s="91"/>
      <c r="D65" s="91"/>
      <c r="E65" s="91"/>
      <c r="F65" s="91"/>
      <c r="G65" s="94"/>
      <c r="H65" s="91"/>
      <c r="I65" s="91"/>
    </row>
    <row r="66" spans="1:9" x14ac:dyDescent="0.2">
      <c r="A66" s="27" t="s">
        <v>175</v>
      </c>
      <c r="B66" s="94">
        <v>-2.5</v>
      </c>
      <c r="C66" s="94">
        <v>-3.4</v>
      </c>
      <c r="D66" s="94">
        <v>-2.9</v>
      </c>
      <c r="E66" s="94">
        <v>-1.9</v>
      </c>
      <c r="F66" s="94">
        <v>-13.9</v>
      </c>
      <c r="G66" s="94">
        <v>0</v>
      </c>
      <c r="H66" s="94">
        <v>6.7</v>
      </c>
      <c r="I66" s="94">
        <v>24.6</v>
      </c>
    </row>
    <row r="67" spans="1:9" ht="8.1" customHeight="1" x14ac:dyDescent="0.2">
      <c r="A67" s="27"/>
      <c r="B67" s="91"/>
      <c r="C67" s="94"/>
      <c r="D67" s="94"/>
      <c r="E67" s="94"/>
      <c r="F67" s="92"/>
      <c r="G67" s="94"/>
      <c r="H67" s="92"/>
      <c r="I67" s="92"/>
    </row>
    <row r="68" spans="1:9" x14ac:dyDescent="0.2">
      <c r="A68" s="27">
        <v>2010</v>
      </c>
      <c r="B68" s="183">
        <v>12.767895941461603</v>
      </c>
      <c r="C68" s="183">
        <v>4.4410162729361815</v>
      </c>
      <c r="D68" s="183">
        <v>3.3069973124523528</v>
      </c>
      <c r="E68" s="183">
        <v>19.46120718683018</v>
      </c>
      <c r="F68" s="183">
        <v>6.9186599095532131</v>
      </c>
      <c r="G68" s="183">
        <v>12.944063866316512</v>
      </c>
      <c r="H68" s="183">
        <v>15.349286996857842</v>
      </c>
      <c r="I68" s="183">
        <v>7.2779429454436837</v>
      </c>
    </row>
    <row r="69" spans="1:9" ht="8.1" customHeight="1" x14ac:dyDescent="0.2">
      <c r="A69" s="27"/>
      <c r="B69" s="91"/>
      <c r="C69" s="94"/>
      <c r="D69" s="94"/>
      <c r="E69" s="94"/>
      <c r="F69" s="92"/>
      <c r="G69" s="94"/>
      <c r="H69" s="92"/>
      <c r="I69" s="92"/>
    </row>
    <row r="70" spans="1:9" x14ac:dyDescent="0.2">
      <c r="A70" s="27">
        <v>2015</v>
      </c>
      <c r="B70" s="183">
        <v>0.31158143489879819</v>
      </c>
      <c r="C70" s="183">
        <v>-10.521701175647024</v>
      </c>
      <c r="D70" s="183">
        <v>-2.3215838768139463</v>
      </c>
      <c r="E70" s="183">
        <v>0.72916941693196691</v>
      </c>
      <c r="F70" s="183">
        <v>0.48603643755600956</v>
      </c>
      <c r="G70" s="183">
        <v>1.7592226676442095</v>
      </c>
      <c r="H70" s="183">
        <v>2.9259149845861714</v>
      </c>
      <c r="I70" s="183">
        <v>-2.946617664786487</v>
      </c>
    </row>
    <row r="71" spans="1:9" ht="8.1" customHeight="1" x14ac:dyDescent="0.2">
      <c r="A71" s="72"/>
      <c r="B71" s="94"/>
      <c r="C71" s="94"/>
      <c r="D71" s="94"/>
      <c r="E71" s="94"/>
      <c r="F71" s="94"/>
      <c r="G71" s="94"/>
      <c r="H71" s="94"/>
      <c r="I71" s="94"/>
    </row>
    <row r="72" spans="1:9" x14ac:dyDescent="0.2">
      <c r="A72" s="27">
        <v>2019</v>
      </c>
      <c r="B72" s="183">
        <v>-1.4965812088595243</v>
      </c>
      <c r="C72" s="183">
        <v>-11.797705436813473</v>
      </c>
      <c r="D72" s="183">
        <v>-10.186666310113068</v>
      </c>
      <c r="E72" s="183">
        <v>-0.46561606641968467</v>
      </c>
      <c r="F72" s="183">
        <v>-3.8102877880192807</v>
      </c>
      <c r="G72" s="183">
        <v>-2.5437004252532205</v>
      </c>
      <c r="H72" s="183">
        <v>-1.0803686731685644</v>
      </c>
      <c r="I72" s="183">
        <v>18.249499739117994</v>
      </c>
    </row>
    <row r="73" spans="1:9" ht="8.1" customHeight="1" x14ac:dyDescent="0.2">
      <c r="A73" s="72"/>
      <c r="B73" s="183"/>
      <c r="C73" s="94"/>
      <c r="D73" s="94"/>
      <c r="E73" s="94"/>
      <c r="F73" s="94"/>
      <c r="G73" s="94"/>
      <c r="H73" s="94"/>
      <c r="I73" s="94"/>
    </row>
    <row r="74" spans="1:9" x14ac:dyDescent="0.2">
      <c r="A74" s="27">
        <v>2020</v>
      </c>
      <c r="B74" s="183">
        <v>-3.3944818188503376</v>
      </c>
      <c r="C74" s="183">
        <v>2.4101260129263551</v>
      </c>
      <c r="D74" s="183">
        <v>-29.246853687990111</v>
      </c>
      <c r="E74" s="183">
        <v>-3.3528672166179803</v>
      </c>
      <c r="F74" s="183">
        <v>1.9726474575317212</v>
      </c>
      <c r="G74" s="183">
        <v>-6.611254511302235</v>
      </c>
      <c r="H74" s="183">
        <v>-3.7176675658820528</v>
      </c>
      <c r="I74" s="183">
        <v>0.85352005485319182</v>
      </c>
    </row>
    <row r="75" spans="1:9" ht="8.1" customHeight="1" x14ac:dyDescent="0.2">
      <c r="A75" s="72"/>
      <c r="B75" s="95"/>
      <c r="C75" s="95"/>
      <c r="D75" s="95"/>
      <c r="E75" s="95"/>
      <c r="F75" s="95"/>
      <c r="G75" s="95"/>
      <c r="H75" s="95"/>
      <c r="I75" s="95"/>
    </row>
    <row r="76" spans="1:9" x14ac:dyDescent="0.2">
      <c r="A76" s="27">
        <v>2021</v>
      </c>
      <c r="B76" s="183">
        <v>-1.594599026869389</v>
      </c>
      <c r="C76" s="183">
        <v>7.6455697903674604</v>
      </c>
      <c r="D76" s="183">
        <v>-3.0934698702317291</v>
      </c>
      <c r="E76" s="183">
        <v>5.4487166525270112</v>
      </c>
      <c r="F76" s="183">
        <v>-26.79735364045429</v>
      </c>
      <c r="G76" s="183">
        <v>3.8532889710900662</v>
      </c>
      <c r="H76" s="183">
        <v>3.7396386854371002</v>
      </c>
      <c r="I76" s="183">
        <v>-4.6732268227437714</v>
      </c>
    </row>
    <row r="77" spans="1:9" ht="8.1" customHeight="1" x14ac:dyDescent="0.2">
      <c r="A77" s="72"/>
      <c r="B77" s="183"/>
      <c r="C77" s="183"/>
      <c r="D77" s="183"/>
      <c r="E77" s="183"/>
      <c r="F77" s="183"/>
      <c r="G77" s="183"/>
      <c r="H77" s="183"/>
      <c r="I77" s="183"/>
    </row>
    <row r="78" spans="1:9" x14ac:dyDescent="0.2">
      <c r="A78" s="27">
        <v>2022</v>
      </c>
      <c r="B78" s="183">
        <v>4.8071406354322477</v>
      </c>
      <c r="C78" s="183">
        <v>-1.2734952767558951</v>
      </c>
      <c r="D78" s="183">
        <v>72.447179188220019</v>
      </c>
      <c r="E78" s="183">
        <v>-8.2740252526431135</v>
      </c>
      <c r="F78" s="183">
        <v>59.43352538967531</v>
      </c>
      <c r="G78" s="183">
        <v>-1.6051626359819977</v>
      </c>
      <c r="H78" s="183">
        <v>-7.8017441373519745</v>
      </c>
      <c r="I78" s="183">
        <v>2.0116344801344894</v>
      </c>
    </row>
    <row r="79" spans="1:9" ht="8.1" customHeight="1" x14ac:dyDescent="0.2">
      <c r="A79" s="85"/>
    </row>
    <row r="80" spans="1:9" x14ac:dyDescent="0.2">
      <c r="A80" s="27">
        <v>2023</v>
      </c>
      <c r="B80" s="183">
        <v>-5.463096488463421</v>
      </c>
      <c r="C80" s="183">
        <v>-15.755597604804223</v>
      </c>
      <c r="D80" s="183">
        <v>18.818169739860636</v>
      </c>
      <c r="E80" s="183">
        <v>-9.6121097014928836</v>
      </c>
      <c r="F80" s="233">
        <v>3.0635535692568254</v>
      </c>
      <c r="G80" s="233">
        <v>-4.1589771132975244</v>
      </c>
      <c r="H80" s="233">
        <v>-7.7918364389036299</v>
      </c>
      <c r="I80" s="233">
        <v>-17.007557455534808</v>
      </c>
    </row>
    <row r="81" spans="1:9" ht="8.1" customHeight="1" x14ac:dyDescent="0.2">
      <c r="A81" s="85"/>
    </row>
    <row r="82" spans="1:9" x14ac:dyDescent="0.2">
      <c r="A82" s="72">
        <v>2024</v>
      </c>
      <c r="B82" s="95">
        <f>B34*100/B32-100</f>
        <v>-4.3529619861366626</v>
      </c>
      <c r="C82" s="95">
        <f t="shared" ref="C82:I82" si="0">C34*100/C32-100</f>
        <v>-29.479262405901736</v>
      </c>
      <c r="D82" s="95">
        <f t="shared" si="0"/>
        <v>-62.099620397283168</v>
      </c>
      <c r="E82" s="95">
        <f t="shared" si="0"/>
        <v>1.0283499006337706</v>
      </c>
      <c r="F82" s="95">
        <f t="shared" si="0"/>
        <v>-2.6041501515803276</v>
      </c>
      <c r="G82" s="95">
        <f t="shared" si="0"/>
        <v>-1.9810570660992255</v>
      </c>
      <c r="H82" s="95">
        <f t="shared" si="0"/>
        <v>-1.4900446037874815</v>
      </c>
      <c r="I82" s="95">
        <f t="shared" si="0"/>
        <v>-19.934149227127435</v>
      </c>
    </row>
    <row r="83" spans="1:9" ht="9.6" customHeight="1" x14ac:dyDescent="0.2"/>
    <row r="84" spans="1:9" ht="9.9499999999999993" customHeight="1" x14ac:dyDescent="0.2"/>
    <row r="85" spans="1:9" x14ac:dyDescent="0.2">
      <c r="A85" s="14" t="s">
        <v>172</v>
      </c>
    </row>
  </sheetData>
  <mergeCells count="12">
    <mergeCell ref="A36:I36"/>
    <mergeCell ref="A60:I60"/>
    <mergeCell ref="C9:C10"/>
    <mergeCell ref="D9:D10"/>
    <mergeCell ref="E9:E10"/>
    <mergeCell ref="G9:G10"/>
    <mergeCell ref="A12:I12"/>
    <mergeCell ref="A4:I4"/>
    <mergeCell ref="A5:I5"/>
    <mergeCell ref="C8:I8"/>
    <mergeCell ref="A1:I1"/>
    <mergeCell ref="H9:H10"/>
  </mergeCells>
  <phoneticPr fontId="3" type="noConversion"/>
  <printOptions horizontalCentered="1"/>
  <pageMargins left="0.23622047244094491" right="0.23622047244094491" top="0.35433070866141736" bottom="0.35433070866141736" header="0.31496062992125984" footer="0.11811023622047245"/>
  <pageSetup paperSize="9"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K77"/>
  <sheetViews>
    <sheetView topLeftCell="A7" workbookViewId="0">
      <pane xSplit="1" topLeftCell="B1" activePane="topRight" state="frozen"/>
      <selection activeCell="E35" sqref="E35"/>
      <selection pane="topRight" activeCell="E35" sqref="E35"/>
    </sheetView>
  </sheetViews>
  <sheetFormatPr baseColWidth="10" defaultColWidth="11.42578125" defaultRowHeight="12.75" x14ac:dyDescent="0.2"/>
  <cols>
    <col min="1" max="1" width="7.7109375" style="14" customWidth="1"/>
    <col min="2" max="2" width="36" style="12" customWidth="1"/>
    <col min="3" max="3" width="16.7109375" style="12" customWidth="1"/>
    <col min="4" max="4" width="17.28515625" style="12" customWidth="1"/>
    <col min="5" max="10" width="18" style="12" customWidth="1"/>
    <col min="11" max="11" width="7.7109375" style="14" customWidth="1"/>
    <col min="12" max="16384" width="11.42578125" style="12"/>
  </cols>
  <sheetData>
    <row r="1" spans="1:11" ht="12.75" customHeight="1" x14ac:dyDescent="0.2">
      <c r="A1" s="273" t="s">
        <v>32</v>
      </c>
      <c r="B1" s="273"/>
      <c r="C1" s="273"/>
      <c r="D1" s="273"/>
      <c r="E1" s="273"/>
      <c r="F1" s="273" t="s">
        <v>14</v>
      </c>
      <c r="G1" s="273"/>
      <c r="H1" s="273"/>
      <c r="I1" s="273"/>
      <c r="J1" s="273"/>
    </row>
    <row r="2" spans="1:11" ht="12.75" customHeight="1" x14ac:dyDescent="0.2">
      <c r="B2" s="31"/>
      <c r="C2" s="33"/>
      <c r="D2" s="33"/>
      <c r="E2" s="33"/>
      <c r="F2" s="33"/>
      <c r="G2" s="33"/>
      <c r="H2" s="33"/>
      <c r="I2" s="33"/>
      <c r="J2" s="33"/>
    </row>
    <row r="3" spans="1:11" ht="9.75" customHeight="1" x14ac:dyDescent="0.2"/>
    <row r="4" spans="1:11" s="14" customFormat="1" ht="12" customHeight="1" x14ac:dyDescent="0.2">
      <c r="A4" s="2"/>
      <c r="B4" s="279" t="s">
        <v>151</v>
      </c>
      <c r="C4" s="279"/>
      <c r="D4" s="279"/>
      <c r="E4" s="279"/>
      <c r="F4" s="46" t="s">
        <v>230</v>
      </c>
      <c r="G4" s="46"/>
      <c r="H4" s="13"/>
      <c r="I4" s="13"/>
      <c r="J4" s="13"/>
    </row>
    <row r="5" spans="1:11" s="14" customFormat="1" ht="12.75" customHeight="1" x14ac:dyDescent="0.2">
      <c r="B5" s="279" t="s">
        <v>74</v>
      </c>
      <c r="C5" s="279"/>
      <c r="D5" s="279"/>
      <c r="E5" s="279"/>
      <c r="F5" s="46" t="s">
        <v>20</v>
      </c>
      <c r="G5" s="46"/>
      <c r="H5" s="13"/>
      <c r="I5" s="13"/>
      <c r="J5" s="13"/>
    </row>
    <row r="6" spans="1:11" ht="11.25" customHeight="1" x14ac:dyDescent="0.25">
      <c r="E6" s="35"/>
      <c r="F6" s="35"/>
      <c r="G6" s="35"/>
      <c r="H6" s="35"/>
      <c r="I6" s="35"/>
      <c r="J6" s="35"/>
    </row>
    <row r="7" spans="1:11" ht="12.75" customHeight="1" x14ac:dyDescent="0.2"/>
    <row r="8" spans="1:11" ht="15.75" customHeight="1" x14ac:dyDescent="0.2">
      <c r="A8" s="284" t="s">
        <v>15</v>
      </c>
      <c r="B8" s="287" t="s">
        <v>40</v>
      </c>
      <c r="C8" s="277" t="s">
        <v>6</v>
      </c>
      <c r="D8" s="78"/>
      <c r="E8" s="79"/>
      <c r="F8" s="167" t="s">
        <v>76</v>
      </c>
      <c r="G8" s="79"/>
      <c r="H8" s="79"/>
      <c r="I8" s="79"/>
      <c r="J8" s="80"/>
      <c r="K8" s="274" t="s">
        <v>15</v>
      </c>
    </row>
    <row r="9" spans="1:11" ht="14.25" customHeight="1" x14ac:dyDescent="0.2">
      <c r="A9" s="285"/>
      <c r="B9" s="288"/>
      <c r="C9" s="288"/>
      <c r="D9" s="270" t="s">
        <v>170</v>
      </c>
      <c r="E9" s="282" t="s">
        <v>11</v>
      </c>
      <c r="F9" s="280" t="s">
        <v>12</v>
      </c>
      <c r="G9" s="277" t="s">
        <v>36</v>
      </c>
      <c r="H9" s="277" t="s">
        <v>13</v>
      </c>
      <c r="I9" s="270" t="s">
        <v>173</v>
      </c>
      <c r="J9" s="277" t="s">
        <v>80</v>
      </c>
      <c r="K9" s="275"/>
    </row>
    <row r="10" spans="1:11" ht="15" customHeight="1" x14ac:dyDescent="0.2">
      <c r="A10" s="285"/>
      <c r="B10" s="288"/>
      <c r="C10" s="278"/>
      <c r="D10" s="278"/>
      <c r="E10" s="283"/>
      <c r="F10" s="281"/>
      <c r="G10" s="278"/>
      <c r="H10" s="278"/>
      <c r="I10" s="278"/>
      <c r="J10" s="278"/>
      <c r="K10" s="275"/>
    </row>
    <row r="11" spans="1:11" ht="15.75" customHeight="1" x14ac:dyDescent="0.2">
      <c r="A11" s="286"/>
      <c r="B11" s="278"/>
      <c r="C11" s="78"/>
      <c r="D11" s="79"/>
      <c r="E11" s="79"/>
      <c r="F11" s="79" t="s">
        <v>195</v>
      </c>
      <c r="G11" s="79"/>
      <c r="H11" s="79"/>
      <c r="I11" s="79"/>
      <c r="J11" s="80"/>
      <c r="K11" s="276"/>
    </row>
    <row r="12" spans="1:11" ht="15.75" customHeight="1" x14ac:dyDescent="0.2">
      <c r="A12" s="36"/>
      <c r="B12" s="15"/>
      <c r="C12" s="17"/>
      <c r="D12" s="18"/>
      <c r="E12" s="19"/>
      <c r="F12" s="19"/>
      <c r="G12" s="19"/>
      <c r="H12" s="19"/>
      <c r="I12" s="19"/>
      <c r="J12" s="19"/>
      <c r="K12" s="47"/>
    </row>
    <row r="13" spans="1:11" ht="15.75" customHeight="1" x14ac:dyDescent="0.2">
      <c r="A13" s="153" t="s">
        <v>86</v>
      </c>
      <c r="B13" s="42">
        <v>2021</v>
      </c>
      <c r="C13" s="178">
        <v>61244539</v>
      </c>
      <c r="D13" s="178">
        <v>2803473</v>
      </c>
      <c r="E13" s="178">
        <v>592276</v>
      </c>
      <c r="F13" s="178">
        <v>22267712</v>
      </c>
      <c r="G13" s="178">
        <v>8250503</v>
      </c>
      <c r="H13" s="178">
        <v>20407522</v>
      </c>
      <c r="I13" s="178">
        <v>3282207</v>
      </c>
      <c r="J13" s="242">
        <v>3640847</v>
      </c>
      <c r="K13" s="154" t="s">
        <v>86</v>
      </c>
    </row>
    <row r="14" spans="1:11" ht="15.75" customHeight="1" x14ac:dyDescent="0.2">
      <c r="A14" s="235"/>
      <c r="B14" s="42">
        <v>2022</v>
      </c>
      <c r="C14" s="178">
        <v>64188651</v>
      </c>
      <c r="D14" s="178">
        <v>2767770</v>
      </c>
      <c r="E14" s="178">
        <v>1021364</v>
      </c>
      <c r="F14" s="178">
        <v>20425276</v>
      </c>
      <c r="G14" s="178">
        <v>13154067</v>
      </c>
      <c r="H14" s="178">
        <v>20079948</v>
      </c>
      <c r="I14" s="178">
        <v>3026138</v>
      </c>
      <c r="J14" s="242">
        <v>3714087</v>
      </c>
      <c r="K14" s="243" t="s">
        <v>18</v>
      </c>
    </row>
    <row r="15" spans="1:11" ht="15.75" customHeight="1" x14ac:dyDescent="0.2">
      <c r="A15" s="235"/>
      <c r="B15" s="42">
        <v>2023</v>
      </c>
      <c r="C15" s="178">
        <v>60681868</v>
      </c>
      <c r="D15" s="178">
        <v>2331692</v>
      </c>
      <c r="E15" s="178">
        <v>1213566</v>
      </c>
      <c r="F15" s="178">
        <v>18461976</v>
      </c>
      <c r="G15" s="178">
        <v>13557049</v>
      </c>
      <c r="H15" s="178">
        <v>19244828</v>
      </c>
      <c r="I15" s="178">
        <v>2790346</v>
      </c>
      <c r="J15" s="242">
        <v>3082412</v>
      </c>
      <c r="K15" s="243" t="s">
        <v>18</v>
      </c>
    </row>
    <row r="16" spans="1:11" ht="12.75" customHeight="1" x14ac:dyDescent="0.2">
      <c r="A16" s="12"/>
      <c r="B16" s="40">
        <v>2024</v>
      </c>
      <c r="C16" s="77">
        <f>[6]XML060_05_MVP_WZ_2024_JJ!$D$11</f>
        <v>58040409.43</v>
      </c>
      <c r="D16" s="77">
        <f>[6]XML060_05_MVP_WZ_2024_JJ!$G$11</f>
        <v>1644326.15</v>
      </c>
      <c r="E16" s="77">
        <f>[6]XML060_05_MVP_WZ_2024_JJ!$J$11</f>
        <v>459946.17</v>
      </c>
      <c r="F16" s="77">
        <f>[6]XML060_05_MVP_WZ_2024_JJ!$M$11</f>
        <v>18651829.530000001</v>
      </c>
      <c r="G16" s="77">
        <f>[6]XML060_05_MVP_WZ_2024_JJ!$P$11</f>
        <v>13204003.01</v>
      </c>
      <c r="H16" s="77">
        <f>[6]XML060_05_MVP_WZ_2024_JJ!$S$11</f>
        <v>18863576.73</v>
      </c>
      <c r="I16" s="77">
        <f>[6]XML060_05_MVP_WZ_2024_JJ!$V$11</f>
        <v>2748768.6</v>
      </c>
      <c r="J16" s="217">
        <f>[6]XML060_05_MVP_WZ_2024_JJ!$Y$11</f>
        <v>2467959.2400000002</v>
      </c>
      <c r="K16" s="243" t="s">
        <v>18</v>
      </c>
    </row>
    <row r="17" spans="1:11" ht="12.75" customHeight="1" x14ac:dyDescent="0.2">
      <c r="A17" s="41"/>
      <c r="B17" s="42" t="s">
        <v>22</v>
      </c>
      <c r="C17" s="16"/>
      <c r="D17" s="19"/>
      <c r="E17" s="19"/>
      <c r="F17" s="19"/>
      <c r="G17" s="19"/>
      <c r="H17" s="19"/>
      <c r="I17" s="19"/>
      <c r="J17" s="19"/>
      <c r="K17" s="49"/>
    </row>
    <row r="18" spans="1:11" ht="14.45" customHeight="1" x14ac:dyDescent="0.2">
      <c r="A18" s="39"/>
      <c r="B18" s="112" t="s">
        <v>0</v>
      </c>
      <c r="C18" s="61">
        <f>[6]XML060_05_MVP_WZ_2024_JJ!$D$12+[6]XML060_05_MVP_WZ_2024_JJ!$D$16</f>
        <v>49038358.75</v>
      </c>
      <c r="D18" s="178" t="s">
        <v>18</v>
      </c>
      <c r="E18" s="61">
        <f>[6]XML060_05_MVP_WZ_2024_JJ!$J$12</f>
        <v>280865.5</v>
      </c>
      <c r="F18" s="61">
        <f>[6]XML060_05_MVP_WZ_2024_JJ!$M$12+[6]XML060_05_MVP_WZ_2024_JJ!$M$16</f>
        <v>15123031.57</v>
      </c>
      <c r="G18" s="61">
        <f>[6]XML060_05_MVP_WZ_2024_JJ!$P$12</f>
        <v>13101669.279999999</v>
      </c>
      <c r="H18" s="61">
        <f>[6]XML060_05_MVP_WZ_2024_JJ!$S$12+[6]XML060_05_MVP_WZ_2024_JJ!$S$16</f>
        <v>14472201.840000002</v>
      </c>
      <c r="I18" s="61">
        <f>[6]XML060_05_MVP_WZ_2024_JJ!$V$12+[6]XML060_05_MVP_WZ_2024_JJ!$V$16</f>
        <v>2069330.26</v>
      </c>
      <c r="J18" s="181" t="s">
        <v>18</v>
      </c>
      <c r="K18" s="48" t="s">
        <v>18</v>
      </c>
    </row>
    <row r="19" spans="1:11" ht="14.45" customHeight="1" x14ac:dyDescent="0.2">
      <c r="A19" s="39"/>
      <c r="B19" s="112" t="s">
        <v>41</v>
      </c>
      <c r="C19" s="61">
        <f>[6]XML060_05_MVP_WZ_2024_JJ!$D$13</f>
        <v>3974696.34</v>
      </c>
      <c r="D19" s="178" t="s">
        <v>73</v>
      </c>
      <c r="E19" s="178">
        <f>[6]XML060_05_MVP_WZ_2024_JJ!$J$13</f>
        <v>96131.76</v>
      </c>
      <c r="F19" s="61">
        <f>[6]XML060_05_MVP_WZ_2024_JJ!$M$13</f>
        <v>1289081.1000000001</v>
      </c>
      <c r="G19" s="178">
        <f>[6]XML060_05_MVP_WZ_2024_JJ!$P$13</f>
        <v>28793.21</v>
      </c>
      <c r="H19" s="61">
        <f>[6]XML060_05_MVP_WZ_2024_JJ!$S$13</f>
        <v>2293871.4500000002</v>
      </c>
      <c r="I19" s="61">
        <f>[6]XML060_05_MVP_WZ_2024_JJ!$V$13</f>
        <v>153600.28</v>
      </c>
      <c r="J19" s="178">
        <f>[6]XML060_05_MVP_WZ_2024_JJ!$Y$13</f>
        <v>113218.54</v>
      </c>
      <c r="K19" s="48" t="s">
        <v>18</v>
      </c>
    </row>
    <row r="20" spans="1:11" ht="14.45" customHeight="1" x14ac:dyDescent="0.2">
      <c r="A20" s="39"/>
      <c r="B20" s="112" t="s">
        <v>42</v>
      </c>
      <c r="C20" s="61">
        <f>[6]XML060_05_MVP_WZ_2024_JJ!$D$14</f>
        <v>587840.38</v>
      </c>
      <c r="D20" s="178" t="s">
        <v>18</v>
      </c>
      <c r="E20" s="178">
        <f>[6]XML060_05_MVP_WZ_2024_JJ!$J$14</f>
        <v>2912.77</v>
      </c>
      <c r="F20" s="61">
        <f>[6]XML060_05_MVP_WZ_2024_JJ!$M$14</f>
        <v>146469.63</v>
      </c>
      <c r="G20" s="61">
        <f>[6]XML060_05_MVP_WZ_2024_JJ!$P$14</f>
        <v>60426.5</v>
      </c>
      <c r="H20" s="61">
        <f>[6]XML060_05_MVP_WZ_2024_JJ!$S$14</f>
        <v>304109.43</v>
      </c>
      <c r="I20" s="61">
        <f>[6]XML060_05_MVP_WZ_2024_JJ!$V$14</f>
        <v>71825.05</v>
      </c>
      <c r="J20" s="178" t="s">
        <v>18</v>
      </c>
      <c r="K20" s="48" t="s">
        <v>18</v>
      </c>
    </row>
    <row r="21" spans="1:11" ht="14.45" customHeight="1" x14ac:dyDescent="0.2">
      <c r="A21" s="39"/>
      <c r="B21" s="207" t="s">
        <v>43</v>
      </c>
      <c r="C21" s="61">
        <f>[6]XML060_05_MVP_WZ_2024_JJ!$D$15</f>
        <v>4439513.96</v>
      </c>
      <c r="D21" s="178" t="s">
        <v>73</v>
      </c>
      <c r="E21" s="178">
        <f>[6]XML060_05_MVP_WZ_2024_JJ!$J$15</f>
        <v>80036.14</v>
      </c>
      <c r="F21" s="61">
        <f>[6]XML060_05_MVP_WZ_2024_JJ!$M$15</f>
        <v>2093247.23</v>
      </c>
      <c r="G21" s="61">
        <f>[6]XML060_05_MVP_WZ_2024_JJ!$P$15</f>
        <v>13114.02</v>
      </c>
      <c r="H21" s="61">
        <f>[6]XML060_05_MVP_WZ_2024_JJ!$S$15</f>
        <v>1793394.01</v>
      </c>
      <c r="I21" s="61">
        <f>[6]XML060_05_MVP_WZ_2024_JJ!$V$15</f>
        <v>454013.01</v>
      </c>
      <c r="J21" s="178">
        <f>[6]XML060_05_MVP_WZ_2024_JJ!$Y$15</f>
        <v>5709.55</v>
      </c>
      <c r="K21" s="48" t="s">
        <v>18</v>
      </c>
    </row>
    <row r="22" spans="1:11" ht="14.45" customHeight="1" x14ac:dyDescent="0.2">
      <c r="A22" s="39"/>
      <c r="B22" s="43"/>
      <c r="C22" s="114"/>
      <c r="D22" s="114"/>
      <c r="E22" s="114"/>
      <c r="F22" s="114"/>
      <c r="G22" s="114"/>
      <c r="H22" s="114"/>
      <c r="I22" s="114"/>
      <c r="J22" s="114"/>
      <c r="K22" s="48"/>
    </row>
    <row r="23" spans="1:11" ht="14.45" customHeight="1" x14ac:dyDescent="0.2">
      <c r="A23" s="153" t="s">
        <v>87</v>
      </c>
      <c r="B23" s="168" t="s">
        <v>88</v>
      </c>
      <c r="C23" s="77">
        <f>[6]XML060_05_MVP_WZ_2024_JJ!$D$17</f>
        <v>211287.77</v>
      </c>
      <c r="D23" s="77" t="s">
        <v>73</v>
      </c>
      <c r="E23" s="77" t="s">
        <v>18</v>
      </c>
      <c r="F23" s="206">
        <f>[6]XML060_05_MVP_WZ_2024_JJ!$M$17</f>
        <v>4656.17</v>
      </c>
      <c r="G23" s="77" t="s">
        <v>73</v>
      </c>
      <c r="H23" s="77">
        <f>[6]XML060_05_MVP_WZ_2024_JJ!$S$17</f>
        <v>165574.25</v>
      </c>
      <c r="I23" s="77" t="s">
        <v>18</v>
      </c>
      <c r="J23" s="206">
        <f>[6]XML060_05_MVP_WZ_2024_JJ!$Y$17</f>
        <v>13837.36</v>
      </c>
      <c r="K23" s="154" t="s">
        <v>87</v>
      </c>
    </row>
    <row r="24" spans="1:11" x14ac:dyDescent="0.2">
      <c r="A24" s="41"/>
      <c r="B24" s="96"/>
      <c r="C24" s="75"/>
      <c r="D24" s="75"/>
      <c r="E24" s="75"/>
      <c r="F24" s="75"/>
      <c r="G24" s="75"/>
      <c r="H24" s="75"/>
      <c r="I24" s="75"/>
      <c r="J24" s="99"/>
    </row>
    <row r="25" spans="1:11" ht="14.45" customHeight="1" x14ac:dyDescent="0.2">
      <c r="A25" s="44">
        <v>10</v>
      </c>
      <c r="B25" s="112" t="s">
        <v>89</v>
      </c>
      <c r="C25" s="61">
        <f>[6]XML060_05_MVP_WZ_2024_JJ!$D$28</f>
        <v>3355321.87</v>
      </c>
      <c r="D25" s="178" t="s">
        <v>73</v>
      </c>
      <c r="E25" s="61">
        <f>[6]XML060_05_MVP_WZ_2024_JJ!$J$28</f>
        <v>72231.44</v>
      </c>
      <c r="F25" s="61">
        <f>[6]XML060_05_MVP_WZ_2024_JJ!$M$28</f>
        <v>1600963.63</v>
      </c>
      <c r="G25" s="178" t="s">
        <v>18</v>
      </c>
      <c r="H25" s="61">
        <f>[6]XML060_05_MVP_WZ_2024_JJ!$S$28</f>
        <v>1425905.31</v>
      </c>
      <c r="I25" s="181">
        <f>[6]XML060_05_MVP_WZ_2024_JJ!$V$28</f>
        <v>250776.65</v>
      </c>
      <c r="J25" s="178" t="s">
        <v>18</v>
      </c>
      <c r="K25" s="49">
        <v>10</v>
      </c>
    </row>
    <row r="26" spans="1:11" ht="14.45" customHeight="1" x14ac:dyDescent="0.2">
      <c r="A26" s="41">
        <v>11</v>
      </c>
      <c r="B26" s="112" t="s">
        <v>90</v>
      </c>
      <c r="C26" s="61">
        <f>[6]XML060_05_MVP_WZ_2024_JJ!$D$57</f>
        <v>513431.4</v>
      </c>
      <c r="D26" s="178" t="s">
        <v>73</v>
      </c>
      <c r="E26" s="178">
        <f>[6]XML060_05_MVP_WZ_2024_JJ!$J$57</f>
        <v>1524.1</v>
      </c>
      <c r="F26" s="178">
        <f>[6]XML060_05_MVP_WZ_2024_JJ!$M$57</f>
        <v>247998.79</v>
      </c>
      <c r="G26" s="178" t="s">
        <v>73</v>
      </c>
      <c r="H26" s="61">
        <f>[6]XML060_05_MVP_WZ_2024_JJ!$S$57</f>
        <v>100400.73</v>
      </c>
      <c r="I26" s="178" t="s">
        <v>18</v>
      </c>
      <c r="J26" s="178" t="s">
        <v>18</v>
      </c>
      <c r="K26" s="49">
        <v>11</v>
      </c>
    </row>
    <row r="27" spans="1:11" ht="14.45" customHeight="1" x14ac:dyDescent="0.2">
      <c r="A27" s="41">
        <v>12</v>
      </c>
      <c r="B27" s="112" t="s">
        <v>91</v>
      </c>
      <c r="C27" s="178" t="s">
        <v>18</v>
      </c>
      <c r="D27" s="178" t="s">
        <v>18</v>
      </c>
      <c r="E27" s="178" t="s">
        <v>18</v>
      </c>
      <c r="F27" s="178" t="s">
        <v>18</v>
      </c>
      <c r="G27" s="178" t="s">
        <v>18</v>
      </c>
      <c r="H27" s="178" t="s">
        <v>18</v>
      </c>
      <c r="I27" s="178" t="s">
        <v>18</v>
      </c>
      <c r="J27" s="178" t="s">
        <v>18</v>
      </c>
      <c r="K27" s="49">
        <v>12</v>
      </c>
    </row>
    <row r="28" spans="1:11" ht="14.45" customHeight="1" x14ac:dyDescent="0.2">
      <c r="A28" s="41">
        <v>13</v>
      </c>
      <c r="B28" s="112" t="s">
        <v>92</v>
      </c>
      <c r="C28" s="61">
        <f>[6]XML060_05_MVP_WZ_2024_JJ!$D$66</f>
        <v>376595.08</v>
      </c>
      <c r="D28" s="178" t="s">
        <v>73</v>
      </c>
      <c r="E28" s="178">
        <f>[6]XML060_05_MVP_WZ_2024_JJ!$J$66</f>
        <v>22711.55</v>
      </c>
      <c r="F28" s="178">
        <f>[6]XML060_05_MVP_WZ_2024_JJ!$M$66</f>
        <v>131431.60999999999</v>
      </c>
      <c r="G28" s="178" t="s">
        <v>18</v>
      </c>
      <c r="H28" s="178">
        <f>[6]XML060_05_MVP_WZ_2024_JJ!$S$66</f>
        <v>212427.92</v>
      </c>
      <c r="I28" s="181" t="s">
        <v>18</v>
      </c>
      <c r="J28" s="178" t="s">
        <v>73</v>
      </c>
      <c r="K28" s="49">
        <v>13</v>
      </c>
    </row>
    <row r="29" spans="1:11" s="93" customFormat="1" ht="14.45" customHeight="1" x14ac:dyDescent="0.2">
      <c r="A29" s="112">
        <v>14</v>
      </c>
      <c r="B29" s="112" t="s">
        <v>93</v>
      </c>
      <c r="C29" s="178" t="s">
        <v>73</v>
      </c>
      <c r="D29" s="178" t="s">
        <v>73</v>
      </c>
      <c r="E29" s="178" t="s">
        <v>73</v>
      </c>
      <c r="F29" s="178" t="s">
        <v>73</v>
      </c>
      <c r="G29" s="178" t="s">
        <v>73</v>
      </c>
      <c r="H29" s="178" t="s">
        <v>73</v>
      </c>
      <c r="I29" s="178" t="s">
        <v>73</v>
      </c>
      <c r="J29" s="178" t="s">
        <v>73</v>
      </c>
      <c r="K29" s="113">
        <v>14</v>
      </c>
    </row>
    <row r="30" spans="1:11" ht="14.45" customHeight="1" x14ac:dyDescent="0.2">
      <c r="A30" s="41">
        <v>15</v>
      </c>
      <c r="B30" s="112" t="s">
        <v>102</v>
      </c>
      <c r="C30" s="178" t="s">
        <v>18</v>
      </c>
      <c r="D30" s="178" t="s">
        <v>18</v>
      </c>
      <c r="E30" s="178" t="s">
        <v>18</v>
      </c>
      <c r="F30" s="178" t="s">
        <v>18</v>
      </c>
      <c r="G30" s="178" t="s">
        <v>18</v>
      </c>
      <c r="H30" s="178" t="s">
        <v>18</v>
      </c>
      <c r="I30" s="178" t="s">
        <v>18</v>
      </c>
      <c r="J30" s="178" t="s">
        <v>18</v>
      </c>
      <c r="K30" s="49">
        <v>15</v>
      </c>
    </row>
    <row r="31" spans="1:11" ht="14.45" customHeight="1" x14ac:dyDescent="0.2">
      <c r="A31" s="41">
        <v>16</v>
      </c>
      <c r="B31" s="112" t="s">
        <v>94</v>
      </c>
      <c r="E31" s="22"/>
      <c r="F31" s="22"/>
      <c r="G31" s="22"/>
      <c r="H31" s="22"/>
      <c r="I31" s="22"/>
      <c r="J31" s="156"/>
    </row>
    <row r="32" spans="1:11" ht="14.45" customHeight="1" x14ac:dyDescent="0.2">
      <c r="A32" s="96"/>
      <c r="B32" s="112" t="s">
        <v>95</v>
      </c>
      <c r="C32" s="61">
        <f>[6]XML060_05_MVP_WZ_2024_JJ!$D$85</f>
        <v>4528451.32</v>
      </c>
      <c r="D32" s="178" t="s">
        <v>73</v>
      </c>
      <c r="E32" s="178">
        <f>[6]XML060_05_MVP_WZ_2024_JJ!$J$85</f>
        <v>13461.95</v>
      </c>
      <c r="F32" s="178">
        <f>[6]XML060_05_MVP_WZ_2024_JJ!$M$85</f>
        <v>4901.71</v>
      </c>
      <c r="G32" s="178">
        <f>[6]XML060_05_MVP_WZ_2024_JJ!$P$85</f>
        <v>3907428.84</v>
      </c>
      <c r="H32" s="178">
        <f>[6]XML060_05_MVP_WZ_2024_JJ!$S$85</f>
        <v>589492.09</v>
      </c>
      <c r="I32" s="178" t="s">
        <v>18</v>
      </c>
      <c r="J32" s="178" t="s">
        <v>18</v>
      </c>
      <c r="K32" s="49">
        <v>16</v>
      </c>
    </row>
    <row r="33" spans="1:11" ht="14.45" customHeight="1" x14ac:dyDescent="0.2">
      <c r="A33" s="41">
        <v>17</v>
      </c>
      <c r="B33" s="112" t="s">
        <v>103</v>
      </c>
      <c r="C33" s="61">
        <f>[6]XML060_05_MVP_WZ_2024_JJ!$D$93</f>
        <v>14264498.74</v>
      </c>
      <c r="D33" s="178" t="s">
        <v>18</v>
      </c>
      <c r="E33" s="178">
        <f>[6]XML060_05_MVP_WZ_2024_JJ!$J$93</f>
        <v>37752.61</v>
      </c>
      <c r="F33" s="178">
        <f>[6]XML060_05_MVP_WZ_2024_JJ!$M$93</f>
        <v>1812580.13</v>
      </c>
      <c r="G33" s="178" t="s">
        <v>18</v>
      </c>
      <c r="H33" s="178">
        <f>[6]XML060_05_MVP_WZ_2024_JJ!$S$93</f>
        <v>2117596.88</v>
      </c>
      <c r="I33" s="181" t="s">
        <v>18</v>
      </c>
      <c r="J33" s="178" t="s">
        <v>18</v>
      </c>
      <c r="K33" s="49">
        <v>17</v>
      </c>
    </row>
    <row r="34" spans="1:11" ht="14.45" customHeight="1" x14ac:dyDescent="0.25">
      <c r="A34" s="41">
        <v>18</v>
      </c>
      <c r="B34" s="112" t="s">
        <v>152</v>
      </c>
      <c r="C34" s="196"/>
      <c r="D34" s="61"/>
      <c r="E34" s="61"/>
      <c r="F34" s="61"/>
      <c r="G34" s="76"/>
      <c r="H34" s="61"/>
      <c r="I34" s="76"/>
      <c r="J34" s="76"/>
      <c r="K34" s="49"/>
    </row>
    <row r="35" spans="1:11" ht="12.75" customHeight="1" x14ac:dyDescent="0.2">
      <c r="A35" s="41"/>
      <c r="B35" s="112" t="s">
        <v>144</v>
      </c>
      <c r="C35" s="61">
        <f>[6]XML060_05_MVP_WZ_2024_JJ!$D$102</f>
        <v>301039.65000000002</v>
      </c>
      <c r="D35" s="178" t="s">
        <v>73</v>
      </c>
      <c r="E35" s="181">
        <f>[6]XML060_05_MVP_WZ_2024_JJ!$J$102</f>
        <v>1754.41</v>
      </c>
      <c r="F35" s="178">
        <f>[6]XML060_05_MVP_WZ_2024_JJ!$M$102</f>
        <v>114048.83</v>
      </c>
      <c r="G35" s="178" t="s">
        <v>73</v>
      </c>
      <c r="H35" s="178">
        <f>[6]XML060_05_MVP_WZ_2024_JJ!$S$102</f>
        <v>185118.42</v>
      </c>
      <c r="I35" s="178" t="s">
        <v>18</v>
      </c>
      <c r="J35" s="178" t="s">
        <v>18</v>
      </c>
      <c r="K35" s="49">
        <v>18</v>
      </c>
    </row>
    <row r="36" spans="1:11" x14ac:dyDescent="0.2">
      <c r="A36" s="41">
        <v>19</v>
      </c>
      <c r="B36" s="112" t="s">
        <v>96</v>
      </c>
      <c r="C36" s="178" t="s">
        <v>73</v>
      </c>
      <c r="D36" s="178" t="s">
        <v>73</v>
      </c>
      <c r="E36" s="178" t="s">
        <v>73</v>
      </c>
      <c r="F36" s="178" t="s">
        <v>73</v>
      </c>
      <c r="G36" s="178" t="s">
        <v>73</v>
      </c>
      <c r="H36" s="178" t="s">
        <v>73</v>
      </c>
      <c r="I36" s="178" t="s">
        <v>73</v>
      </c>
      <c r="J36" s="179" t="s">
        <v>73</v>
      </c>
      <c r="K36" s="49">
        <v>19</v>
      </c>
    </row>
    <row r="37" spans="1:11" x14ac:dyDescent="0.2">
      <c r="A37" s="41">
        <v>20</v>
      </c>
      <c r="B37" s="112" t="s">
        <v>97</v>
      </c>
      <c r="C37" s="61">
        <f>[6]XML060_05_MVP_WZ_2024_JJ!$D$107</f>
        <v>4898798.43</v>
      </c>
      <c r="D37" s="178" t="s">
        <v>73</v>
      </c>
      <c r="E37" s="114" t="s">
        <v>18</v>
      </c>
      <c r="F37" s="178">
        <f>[6]XML060_05_MVP_WZ_2024_JJ!$M$107</f>
        <v>3421971.88</v>
      </c>
      <c r="G37" s="178">
        <f>[6]XML060_05_MVP_WZ_2024_JJ!$P$107</f>
        <v>82855.710000000006</v>
      </c>
      <c r="H37" s="178">
        <f>[6]XML060_05_MVP_WZ_2024_JJ!$S$107</f>
        <v>1330354.53</v>
      </c>
      <c r="I37" s="178">
        <f>[6]XML060_05_MVP_WZ_2024_JJ!$V$107</f>
        <v>52863.67</v>
      </c>
      <c r="J37" s="181" t="s">
        <v>18</v>
      </c>
      <c r="K37" s="49">
        <v>20</v>
      </c>
    </row>
    <row r="38" spans="1:11" x14ac:dyDescent="0.2">
      <c r="A38" s="41">
        <v>21</v>
      </c>
      <c r="B38" s="112" t="s">
        <v>145</v>
      </c>
      <c r="C38" s="61">
        <f>[6]XML060_05_MVP_WZ_2024_JJ!$D$123</f>
        <v>255206.3</v>
      </c>
      <c r="D38" s="178" t="s">
        <v>73</v>
      </c>
      <c r="E38" s="178" t="s">
        <v>73</v>
      </c>
      <c r="F38" s="178">
        <f>[6]XML060_05_MVP_WZ_2024_JJ!$M$123</f>
        <v>113332.85</v>
      </c>
      <c r="G38" s="180" t="s">
        <v>73</v>
      </c>
      <c r="H38" s="178">
        <f>[6]XML060_05_MVP_WZ_2024_JJ!$S$123</f>
        <v>107911.09</v>
      </c>
      <c r="I38" s="178" t="s">
        <v>18</v>
      </c>
      <c r="J38" s="181" t="s">
        <v>18</v>
      </c>
      <c r="K38" s="49">
        <v>21</v>
      </c>
    </row>
    <row r="39" spans="1:11" x14ac:dyDescent="0.2">
      <c r="A39" s="41">
        <v>22</v>
      </c>
      <c r="B39" s="112" t="s">
        <v>146</v>
      </c>
      <c r="C39" s="61">
        <f>[6]XML060_05_MVP_WZ_2024_JJ!$D$128</f>
        <v>3517593.39</v>
      </c>
      <c r="D39" s="178" t="s">
        <v>73</v>
      </c>
      <c r="E39" s="178">
        <f>[6]XML060_05_MVP_WZ_2024_JJ!$J$128</f>
        <v>39450.660000000003</v>
      </c>
      <c r="F39" s="178">
        <f>[6]XML060_05_MVP_WZ_2024_JJ!$M$128</f>
        <v>933248.93</v>
      </c>
      <c r="G39" s="178">
        <f>[6]XML060_05_MVP_WZ_2024_JJ!$P$128</f>
        <v>52210.31</v>
      </c>
      <c r="H39" s="178">
        <f>[6]XML060_05_MVP_WZ_2024_JJ!$S$128</f>
        <v>2358412.1</v>
      </c>
      <c r="I39" s="178">
        <f>[6]XML060_05_MVP_WZ_2024_JJ!$V$128</f>
        <v>101783.23</v>
      </c>
      <c r="J39" s="178">
        <f>[6]XML060_05_MVP_WZ_2024_JJ!$Y$128</f>
        <v>32488.16</v>
      </c>
      <c r="K39" s="49">
        <v>22</v>
      </c>
    </row>
    <row r="40" spans="1:11" ht="15" x14ac:dyDescent="0.25">
      <c r="A40" s="41">
        <v>23</v>
      </c>
      <c r="B40" s="112" t="s">
        <v>147</v>
      </c>
      <c r="C40" s="196"/>
      <c r="D40" s="178"/>
      <c r="E40" s="178"/>
      <c r="F40" s="178"/>
      <c r="G40" s="178"/>
      <c r="H40" s="178"/>
      <c r="I40" s="178"/>
      <c r="J40" s="96"/>
    </row>
    <row r="41" spans="1:11" x14ac:dyDescent="0.2">
      <c r="A41" s="41"/>
      <c r="B41" s="112" t="s">
        <v>149</v>
      </c>
      <c r="C41" s="61">
        <f>[6]XML060_05_MVP_WZ_2024_JJ!$D$136</f>
        <v>11127463.710000001</v>
      </c>
      <c r="D41" s="178" t="s">
        <v>18</v>
      </c>
      <c r="E41" s="178">
        <f>[6]XML060_05_MVP_WZ_2024_JJ!$J$136</f>
        <v>87509.58</v>
      </c>
      <c r="F41" s="178">
        <f>[6]XML060_05_MVP_WZ_2024_JJ!$M$136</f>
        <v>4771654.18</v>
      </c>
      <c r="G41" s="178" t="s">
        <v>18</v>
      </c>
      <c r="H41" s="178">
        <f>[6]XML060_05_MVP_WZ_2024_JJ!$S$136</f>
        <v>2202417.81</v>
      </c>
      <c r="I41" s="178">
        <f>[6]XML060_05_MVP_WZ_2024_JJ!$V$136</f>
        <v>32403.05</v>
      </c>
      <c r="J41" s="181" t="s">
        <v>18</v>
      </c>
      <c r="K41" s="49">
        <v>23</v>
      </c>
    </row>
    <row r="42" spans="1:11" x14ac:dyDescent="0.2">
      <c r="A42" s="41">
        <v>24</v>
      </c>
      <c r="B42" s="112" t="s">
        <v>98</v>
      </c>
      <c r="C42" s="61">
        <f>[6]XML060_05_MVP_WZ_2024_JJ!$D$163</f>
        <v>5632488.7999999998</v>
      </c>
      <c r="D42" s="181" t="s">
        <v>18</v>
      </c>
      <c r="E42" s="114" t="s">
        <v>18</v>
      </c>
      <c r="F42" s="178">
        <f>[6]XML060_05_MVP_WZ_2024_JJ!$M$163</f>
        <v>2589251.89</v>
      </c>
      <c r="G42" s="178" t="s">
        <v>73</v>
      </c>
      <c r="H42" s="178">
        <f>[6]XML060_05_MVP_WZ_2024_JJ!$S$163</f>
        <v>2891352.41</v>
      </c>
      <c r="I42" s="178" t="s">
        <v>18</v>
      </c>
      <c r="J42" s="178">
        <f>[6]XML060_05_MVP_WZ_2024_JJ!$Y$163</f>
        <v>9676.0400000000009</v>
      </c>
      <c r="K42" s="49">
        <v>24</v>
      </c>
    </row>
    <row r="43" spans="1:11" x14ac:dyDescent="0.2">
      <c r="A43" s="41">
        <v>25</v>
      </c>
      <c r="B43" s="112" t="s">
        <v>99</v>
      </c>
      <c r="C43" s="61">
        <f>[6]XML060_05_MVP_WZ_2024_JJ!$D$180</f>
        <v>3290111.04</v>
      </c>
      <c r="D43" s="178" t="s">
        <v>18</v>
      </c>
      <c r="E43" s="178">
        <f>[6]XML060_05_MVP_WZ_2024_JJ!$J$180</f>
        <v>54784.47</v>
      </c>
      <c r="F43" s="178">
        <f>[6]XML060_05_MVP_WZ_2024_JJ!$M$180</f>
        <v>1277193.79</v>
      </c>
      <c r="G43" s="178" t="s">
        <v>18</v>
      </c>
      <c r="H43" s="178">
        <f>[6]XML060_05_MVP_WZ_2024_JJ!$S$180</f>
        <v>1832850.1</v>
      </c>
      <c r="I43" s="178">
        <f>[6]XML060_05_MVP_WZ_2024_JJ!$V$180</f>
        <v>66666.58</v>
      </c>
      <c r="J43" s="178">
        <f>[6]XML060_05_MVP_WZ_2024_JJ!$Y$180</f>
        <v>24140.36</v>
      </c>
      <c r="K43" s="49">
        <v>25</v>
      </c>
    </row>
    <row r="44" spans="1:11" ht="15" x14ac:dyDescent="0.25">
      <c r="A44" s="41">
        <v>26</v>
      </c>
      <c r="B44" s="112" t="s">
        <v>148</v>
      </c>
      <c r="C44" s="196"/>
      <c r="D44" s="178"/>
      <c r="E44" s="178"/>
      <c r="F44" s="178"/>
      <c r="G44" s="178"/>
      <c r="H44" s="178"/>
      <c r="I44" s="178"/>
      <c r="J44" s="179"/>
    </row>
    <row r="45" spans="1:11" x14ac:dyDescent="0.2">
      <c r="A45" s="96"/>
      <c r="B45" s="112" t="s">
        <v>100</v>
      </c>
      <c r="C45" s="61">
        <f>[6]XML060_05_MVP_WZ_2024_JJ!$D$204</f>
        <v>1107562.18</v>
      </c>
      <c r="D45" s="178" t="s">
        <v>73</v>
      </c>
      <c r="E45" s="178">
        <f>[6]XML060_05_MVP_WZ_2024_JJ!$J$204</f>
        <v>13607.01</v>
      </c>
      <c r="F45" s="178">
        <f>[6]XML060_05_MVP_WZ_2024_JJ!$M$204</f>
        <v>156900.01</v>
      </c>
      <c r="G45" s="181" t="s">
        <v>265</v>
      </c>
      <c r="H45" s="178">
        <f>[6]XML060_05_MVP_WZ_2024_JJ!$S$204</f>
        <v>617457.79</v>
      </c>
      <c r="I45" s="178">
        <f>[6]XML060_05_MVP_WZ_2024_JJ!$V$204</f>
        <v>129063.32</v>
      </c>
      <c r="J45" s="178" t="s">
        <v>265</v>
      </c>
      <c r="K45" s="49">
        <v>26</v>
      </c>
    </row>
    <row r="46" spans="1:11" x14ac:dyDescent="0.2">
      <c r="A46" s="41">
        <v>27</v>
      </c>
      <c r="B46" s="112" t="s">
        <v>101</v>
      </c>
      <c r="C46" s="61">
        <f>[6]XML060_05_MVP_WZ_2024_JJ!$D$221</f>
        <v>872346.93</v>
      </c>
      <c r="D46" s="178" t="s">
        <v>73</v>
      </c>
      <c r="E46" s="178">
        <f>[6]XML060_05_MVP_WZ_2024_JJ!$J$221</f>
        <v>19552.55</v>
      </c>
      <c r="F46" s="178">
        <f>[6]XML060_05_MVP_WZ_2024_JJ!$M$221</f>
        <v>274738.03000000003</v>
      </c>
      <c r="G46" s="178" t="s">
        <v>73</v>
      </c>
      <c r="H46" s="178">
        <f>[6]XML060_05_MVP_WZ_2024_JJ!$S$221</f>
        <v>542438.24</v>
      </c>
      <c r="I46" s="178">
        <f>[6]XML060_05_MVP_WZ_2024_JJ!$V$221</f>
        <v>33293.18</v>
      </c>
      <c r="J46" s="178">
        <f>[6]XML060_05_MVP_WZ_2024_JJ!$Y$221</f>
        <v>2324.9299999999998</v>
      </c>
      <c r="K46" s="49">
        <v>27</v>
      </c>
    </row>
    <row r="47" spans="1:11" x14ac:dyDescent="0.2">
      <c r="A47" s="41">
        <v>28</v>
      </c>
      <c r="B47" s="112" t="s">
        <v>104</v>
      </c>
      <c r="C47" s="61">
        <f>[6]XML060_05_MVP_WZ_2024_JJ!$D$238</f>
        <v>1239190.18</v>
      </c>
      <c r="D47" s="178" t="s">
        <v>73</v>
      </c>
      <c r="E47" s="178">
        <f>[6]XML060_05_MVP_WZ_2024_JJ!$J$238</f>
        <v>29352.25</v>
      </c>
      <c r="F47" s="178">
        <f>[6]XML060_05_MVP_WZ_2024_JJ!$M$238</f>
        <v>369537.06</v>
      </c>
      <c r="G47" s="178">
        <f>[6]XML060_05_MVP_WZ_2024_JJ!$P$238</f>
        <v>15864.89</v>
      </c>
      <c r="H47" s="178">
        <f>[6]XML060_05_MVP_WZ_2024_JJ!$S$238</f>
        <v>776990.68</v>
      </c>
      <c r="I47" s="178">
        <f>[6]XML060_05_MVP_WZ_2024_JJ!$V$238</f>
        <v>34178.46</v>
      </c>
      <c r="J47" s="178">
        <f>[6]XML060_05_MVP_WZ_2024_JJ!$Y$238</f>
        <v>13266.84</v>
      </c>
      <c r="K47" s="49">
        <v>28</v>
      </c>
    </row>
    <row r="48" spans="1:11" x14ac:dyDescent="0.2">
      <c r="A48" s="41">
        <v>29</v>
      </c>
      <c r="B48" s="112" t="s">
        <v>105</v>
      </c>
      <c r="C48" s="61">
        <f>[6]XML060_05_MVP_WZ_2024_JJ!$D$263</f>
        <v>1847775.35</v>
      </c>
      <c r="D48" s="178" t="s">
        <v>73</v>
      </c>
      <c r="E48" s="178">
        <f>[6]XML060_05_MVP_WZ_2024_JJ!$J$263</f>
        <v>21350.99</v>
      </c>
      <c r="F48" s="178">
        <f>[6]XML060_05_MVP_WZ_2024_JJ!$M$263</f>
        <v>640261.26</v>
      </c>
      <c r="G48" s="178">
        <f>[6]XML060_05_MVP_WZ_2024_JJ!$P$263</f>
        <v>9555.35</v>
      </c>
      <c r="H48" s="178">
        <f>[6]XML060_05_MVP_WZ_2024_JJ!$S$263</f>
        <v>1091241.67</v>
      </c>
      <c r="I48" s="178">
        <f>[6]XML060_05_MVP_WZ_2024_JJ!$V$263</f>
        <v>62759.6</v>
      </c>
      <c r="J48" s="178">
        <f>[6]XML060_05_MVP_WZ_2024_JJ!$Y$263</f>
        <v>22606.48</v>
      </c>
      <c r="K48" s="49">
        <v>29</v>
      </c>
    </row>
    <row r="49" spans="1:11" s="115" customFormat="1" x14ac:dyDescent="0.2">
      <c r="A49" s="112">
        <v>30</v>
      </c>
      <c r="B49" s="112" t="s">
        <v>106</v>
      </c>
      <c r="C49" s="178" t="s">
        <v>18</v>
      </c>
      <c r="D49" s="114" t="s">
        <v>18</v>
      </c>
      <c r="E49" s="178" t="s">
        <v>18</v>
      </c>
      <c r="F49" s="178" t="s">
        <v>18</v>
      </c>
      <c r="G49" s="178" t="s">
        <v>18</v>
      </c>
      <c r="H49" s="178" t="s">
        <v>18</v>
      </c>
      <c r="I49" s="178" t="s">
        <v>18</v>
      </c>
      <c r="J49" s="178" t="s">
        <v>18</v>
      </c>
      <c r="K49" s="49">
        <v>30</v>
      </c>
    </row>
    <row r="50" spans="1:11" x14ac:dyDescent="0.2">
      <c r="A50" s="97">
        <v>31</v>
      </c>
      <c r="B50" s="112" t="s">
        <v>107</v>
      </c>
      <c r="C50" s="178">
        <f>[6]XML060_05_MVP_WZ_2024_JJ!$D$276</f>
        <v>182089.84</v>
      </c>
      <c r="D50" s="178" t="s">
        <v>73</v>
      </c>
      <c r="E50" s="178">
        <f>[6]XML060_05_MVP_WZ_2024_JJ!$J$276</f>
        <v>2369.14</v>
      </c>
      <c r="F50" s="178">
        <f>[6]XML060_05_MVP_WZ_2024_JJ!$M$276</f>
        <v>34589.379999999997</v>
      </c>
      <c r="G50" s="178">
        <f>[6]XML060_05_MVP_WZ_2024_JJ!$P$276</f>
        <v>58491.76</v>
      </c>
      <c r="H50" s="178">
        <f>[6]XML060_05_MVP_WZ_2024_JJ!$S$276</f>
        <v>84078.34</v>
      </c>
      <c r="I50" s="181" t="s">
        <v>18</v>
      </c>
      <c r="J50" s="178" t="s">
        <v>18</v>
      </c>
      <c r="K50" s="48">
        <v>31</v>
      </c>
    </row>
    <row r="51" spans="1:11" x14ac:dyDescent="0.2">
      <c r="A51" s="97">
        <v>32</v>
      </c>
      <c r="B51" s="112" t="s">
        <v>108</v>
      </c>
      <c r="C51" s="61">
        <f>[6]XML060_05_MVP_WZ_2024_JJ!$D$282</f>
        <v>232324.08</v>
      </c>
      <c r="D51" s="178" t="s">
        <v>73</v>
      </c>
      <c r="E51" s="178">
        <f>[6]XML060_05_MVP_WZ_2024_JJ!$J$282</f>
        <v>3149.31</v>
      </c>
      <c r="F51" s="178">
        <f>[6]XML060_05_MVP_WZ_2024_JJ!$M$282</f>
        <v>63021.25</v>
      </c>
      <c r="G51" s="178" t="s">
        <v>18</v>
      </c>
      <c r="H51" s="178">
        <f>[6]XML060_05_MVP_WZ_2024_JJ!$S$282</f>
        <v>137780.84</v>
      </c>
      <c r="I51" s="181">
        <f>[6]XML060_05_MVP_WZ_2024_JJ!$V$282</f>
        <v>18280.23</v>
      </c>
      <c r="J51" s="179" t="s">
        <v>18</v>
      </c>
      <c r="K51" s="14">
        <v>32</v>
      </c>
    </row>
    <row r="52" spans="1:11" x14ac:dyDescent="0.2">
      <c r="A52" s="41">
        <v>33</v>
      </c>
      <c r="B52" s="112" t="s">
        <v>109</v>
      </c>
      <c r="D52" s="178"/>
      <c r="J52" s="99"/>
    </row>
    <row r="53" spans="1:11" x14ac:dyDescent="0.2">
      <c r="A53" s="96"/>
      <c r="B53" s="112" t="s">
        <v>110</v>
      </c>
      <c r="C53" s="61">
        <f>[6]XML060_05_MVP_WZ_2024_JJ!$D$294</f>
        <v>258245.46</v>
      </c>
      <c r="D53" s="178" t="s">
        <v>73</v>
      </c>
      <c r="E53" s="178">
        <f>[6]XML060_05_MVP_WZ_2024_JJ!$J$294</f>
        <v>10690.13</v>
      </c>
      <c r="F53" s="178">
        <f>[6]XML060_05_MVP_WZ_2024_JJ!$M$294</f>
        <v>80181.36</v>
      </c>
      <c r="G53" s="178" t="s">
        <v>18</v>
      </c>
      <c r="H53" s="178">
        <f>[6]XML060_05_MVP_WZ_2024_JJ!$S$294</f>
        <v>78118.5</v>
      </c>
      <c r="I53" s="181">
        <f>[6]XML060_05_MVP_WZ_2024_JJ!$V$294</f>
        <v>19766.09</v>
      </c>
      <c r="J53" s="236" t="s">
        <v>18</v>
      </c>
      <c r="K53" s="14">
        <v>33</v>
      </c>
    </row>
    <row r="54" spans="1:11" ht="15" x14ac:dyDescent="0.25">
      <c r="A54" s="41"/>
      <c r="B54" s="98"/>
      <c r="C54" s="197"/>
      <c r="D54" s="197"/>
      <c r="E54" s="197"/>
      <c r="F54" s="197"/>
      <c r="G54" s="197"/>
      <c r="H54" s="197"/>
      <c r="I54" s="197"/>
      <c r="J54" s="231"/>
    </row>
    <row r="55" spans="1:11" x14ac:dyDescent="0.2">
      <c r="A55" s="153" t="s">
        <v>19</v>
      </c>
      <c r="B55" s="45" t="s">
        <v>39</v>
      </c>
      <c r="C55" s="77">
        <f>[6]XML060_05_MVP_WZ_2024_JJ!$D$27</f>
        <v>57829121.659999996</v>
      </c>
      <c r="D55" s="77">
        <f>[6]XML060_05_MVP_WZ_2024_JJ!$G$27</f>
        <v>1644326.15</v>
      </c>
      <c r="E55" s="77" t="s">
        <v>18</v>
      </c>
      <c r="F55" s="77">
        <f>[6]XML060_05_MVP_WZ_2024_JJ!$M$27</f>
        <v>18647173.359999999</v>
      </c>
      <c r="G55" s="77">
        <f>[6]XML060_05_MVP_WZ_2024_JJ!$P$27</f>
        <v>13204003.01</v>
      </c>
      <c r="H55" s="77">
        <f>[6]XML060_05_MVP_WZ_2024_JJ!$S$27</f>
        <v>18698002.48</v>
      </c>
      <c r="I55" s="77" t="s">
        <v>18</v>
      </c>
      <c r="J55" s="217">
        <f>[6]XML060_05_MVP_WZ_2024_JJ!$Y$27</f>
        <v>2454121.88</v>
      </c>
      <c r="K55" s="155" t="s">
        <v>19</v>
      </c>
    </row>
    <row r="57" spans="1:11" x14ac:dyDescent="0.2">
      <c r="C57" s="75"/>
      <c r="D57" s="75"/>
      <c r="E57" s="75"/>
      <c r="F57" s="75"/>
      <c r="G57" s="75"/>
      <c r="H57" s="75"/>
      <c r="I57" s="75"/>
      <c r="J57" s="75"/>
    </row>
    <row r="64" spans="1:11" ht="15" x14ac:dyDescent="0.25">
      <c r="C64" s="196"/>
      <c r="D64" s="75"/>
      <c r="E64" s="75"/>
      <c r="H64" s="75"/>
    </row>
    <row r="65" spans="2:10" ht="15" x14ac:dyDescent="0.25">
      <c r="C65" s="197"/>
      <c r="D65" s="197"/>
      <c r="E65" s="197"/>
      <c r="F65" s="197"/>
      <c r="G65" s="197"/>
      <c r="H65" s="197"/>
      <c r="I65" s="197"/>
      <c r="J65" s="197"/>
    </row>
    <row r="66" spans="2:10" ht="15" x14ac:dyDescent="0.25">
      <c r="C66" s="196"/>
    </row>
    <row r="67" spans="2:10" ht="15" x14ac:dyDescent="0.25">
      <c r="C67" s="196"/>
    </row>
    <row r="68" spans="2:10" ht="15" x14ac:dyDescent="0.25">
      <c r="C68" s="196"/>
    </row>
    <row r="77" spans="2:10" x14ac:dyDescent="0.2">
      <c r="B77" s="1"/>
    </row>
  </sheetData>
  <mergeCells count="15">
    <mergeCell ref="A8:A11"/>
    <mergeCell ref="B8:B11"/>
    <mergeCell ref="C8:C10"/>
    <mergeCell ref="D9:D10"/>
    <mergeCell ref="A1:E1"/>
    <mergeCell ref="F1:J1"/>
    <mergeCell ref="K8:K11"/>
    <mergeCell ref="H9:H10"/>
    <mergeCell ref="B4:E4"/>
    <mergeCell ref="B5:E5"/>
    <mergeCell ref="F9:F10"/>
    <mergeCell ref="I9:I10"/>
    <mergeCell ref="G9:G10"/>
    <mergeCell ref="J9:J10"/>
    <mergeCell ref="E9:E10"/>
  </mergeCells>
  <phoneticPr fontId="3" type="noConversion"/>
  <pageMargins left="0.51181102362204722" right="0.43307086614173229" top="0.39370078740157483" bottom="0.51181102362204722" header="0.51181102362204722" footer="0"/>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F64"/>
  <sheetViews>
    <sheetView topLeftCell="A10" workbookViewId="0">
      <selection activeCell="E35" sqref="E35"/>
    </sheetView>
  </sheetViews>
  <sheetFormatPr baseColWidth="10" defaultColWidth="11.42578125" defaultRowHeight="12.75" x14ac:dyDescent="0.2"/>
  <cols>
    <col min="1" max="1" width="7.7109375" style="117" customWidth="1"/>
    <col min="2" max="2" width="36" style="120" customWidth="1"/>
    <col min="3" max="3" width="16.7109375" style="120" customWidth="1"/>
    <col min="4" max="4" width="17.28515625" style="120" customWidth="1"/>
    <col min="5" max="5" width="18" style="120" customWidth="1"/>
    <col min="6" max="16384" width="11.42578125" style="120"/>
  </cols>
  <sheetData>
    <row r="1" spans="1:6" s="116" customFormat="1" ht="12.75" customHeight="1" x14ac:dyDescent="0.2">
      <c r="A1" s="289" t="s">
        <v>179</v>
      </c>
      <c r="B1" s="289"/>
      <c r="C1" s="289"/>
      <c r="D1" s="289"/>
      <c r="E1" s="289"/>
    </row>
    <row r="2" spans="1:6" ht="12.75" customHeight="1" x14ac:dyDescent="0.2">
      <c r="B2" s="118"/>
      <c r="C2" s="119"/>
      <c r="D2" s="119"/>
      <c r="E2" s="119"/>
    </row>
    <row r="3" spans="1:6" ht="9.75" customHeight="1" x14ac:dyDescent="0.2"/>
    <row r="4" spans="1:6" s="116" customFormat="1" ht="12" customHeight="1" x14ac:dyDescent="0.2">
      <c r="B4" s="169" t="s">
        <v>228</v>
      </c>
      <c r="C4" s="122"/>
      <c r="D4" s="122"/>
      <c r="E4" s="123"/>
    </row>
    <row r="5" spans="1:6" s="116" customFormat="1" ht="12.75" customHeight="1" x14ac:dyDescent="0.2">
      <c r="B5" s="169" t="s">
        <v>153</v>
      </c>
      <c r="C5" s="122"/>
      <c r="D5" s="122"/>
      <c r="E5" s="123"/>
    </row>
    <row r="6" spans="1:6" ht="11.25" customHeight="1" x14ac:dyDescent="0.25">
      <c r="E6" s="124"/>
    </row>
    <row r="7" spans="1:6" ht="12.75" customHeight="1" x14ac:dyDescent="0.2"/>
    <row r="8" spans="1:6" ht="15.75" customHeight="1" x14ac:dyDescent="0.2">
      <c r="A8" s="290" t="s">
        <v>15</v>
      </c>
      <c r="B8" s="293" t="s">
        <v>154</v>
      </c>
      <c r="C8" s="296" t="s">
        <v>6</v>
      </c>
      <c r="D8" s="170" t="s">
        <v>16</v>
      </c>
      <c r="E8" s="126"/>
    </row>
    <row r="9" spans="1:6" ht="14.25" customHeight="1" x14ac:dyDescent="0.2">
      <c r="A9" s="291"/>
      <c r="B9" s="294"/>
      <c r="C9" s="297"/>
      <c r="D9" s="296">
        <v>2023</v>
      </c>
      <c r="E9" s="299">
        <v>2022</v>
      </c>
    </row>
    <row r="10" spans="1:6" ht="15" customHeight="1" x14ac:dyDescent="0.2">
      <c r="A10" s="291"/>
      <c r="B10" s="294"/>
      <c r="C10" s="298"/>
      <c r="D10" s="298"/>
      <c r="E10" s="300"/>
    </row>
    <row r="11" spans="1:6" ht="15.75" customHeight="1" x14ac:dyDescent="0.2">
      <c r="A11" s="292"/>
      <c r="B11" s="295"/>
      <c r="C11" s="191" t="s">
        <v>195</v>
      </c>
      <c r="D11" s="170" t="s">
        <v>17</v>
      </c>
      <c r="E11" s="126"/>
    </row>
    <row r="12" spans="1:6" ht="15.75" customHeight="1" x14ac:dyDescent="0.2">
      <c r="A12" s="125"/>
      <c r="B12" s="127"/>
      <c r="C12" s="128"/>
      <c r="D12" s="129"/>
    </row>
    <row r="13" spans="1:6" ht="12.75" customHeight="1" x14ac:dyDescent="0.2">
      <c r="A13" s="153" t="s">
        <v>86</v>
      </c>
      <c r="B13" s="132" t="s">
        <v>37</v>
      </c>
      <c r="C13" s="77">
        <f>[6]XML060_05_MVP_WZ_2024_JJ!$D$11</f>
        <v>58040409.43</v>
      </c>
      <c r="D13" s="133">
        <f>C13*100/[5]XML060_05_MVP_WZ_2023_JJ!$D$11-100</f>
        <v>-4.3529619861366626</v>
      </c>
      <c r="E13" s="133">
        <f>C13*100/[4]XML060_05_MVP_WZ_2022_JJ!$D$11-100</f>
        <v>-9.5783928299388066</v>
      </c>
      <c r="F13" s="130"/>
    </row>
    <row r="14" spans="1:6" ht="12.75" customHeight="1" x14ac:dyDescent="0.2">
      <c r="A14" s="134"/>
      <c r="B14" s="135" t="s">
        <v>38</v>
      </c>
      <c r="C14" s="16"/>
    </row>
    <row r="15" spans="1:6" ht="14.45" customHeight="1" x14ac:dyDescent="0.2">
      <c r="A15" s="131"/>
      <c r="B15" s="134" t="s">
        <v>155</v>
      </c>
      <c r="C15" s="61">
        <f>([6]XML060_05_MVP_WZ_2024_JJ!$D$12)+([6]XML060_05_MVP_WZ_2024_JJ!$D$16)</f>
        <v>49038358.75</v>
      </c>
      <c r="D15" s="184">
        <f>C15*100/([5]XML060_05_MVP_WZ_2023_JJ!$D$12+[5]XML060_05_MVP_WZ_2023_JJ!$D$16)-100</f>
        <v>-4.1439772722955297</v>
      </c>
      <c r="E15" s="184">
        <f>C15*100/([4]XML060_05_MVP_WZ_2022_JJ!$D$12+[4]XML060_05_MVP_WZ_2022_JJ!$D$16)-100</f>
        <v>-9.0458882073265983</v>
      </c>
      <c r="F15" s="130"/>
    </row>
    <row r="16" spans="1:6" ht="14.45" customHeight="1" x14ac:dyDescent="0.2">
      <c r="A16" s="131"/>
      <c r="B16" s="134" t="s">
        <v>156</v>
      </c>
      <c r="C16" s="61">
        <f>[6]XML060_05_MVP_WZ_2024_JJ!$D$13</f>
        <v>3974696.34</v>
      </c>
      <c r="D16" s="184">
        <f>C16*100/[5]XML060_05_MVP_WZ_2023_JJ!$D$13-100</f>
        <v>-9.144064154540132</v>
      </c>
      <c r="E16" s="184">
        <f>C16*100/[4]XML060_05_MVP_WZ_2022_JJ!$D$13-100</f>
        <v>-13.757907694049123</v>
      </c>
      <c r="F16" s="130"/>
    </row>
    <row r="17" spans="1:6" ht="14.45" customHeight="1" x14ac:dyDescent="0.2">
      <c r="A17" s="131"/>
      <c r="B17" s="134" t="s">
        <v>157</v>
      </c>
      <c r="C17" s="61">
        <f>[6]XML060_05_MVP_WZ_2024_JJ!$D$14</f>
        <v>587840.38</v>
      </c>
      <c r="D17" s="184">
        <f>C17*100/[5]XML060_05_MVP_WZ_2023_JJ!$D$14-100</f>
        <v>-2.6149615355521831</v>
      </c>
      <c r="E17" s="184">
        <f>C17*100/[4]XML060_05_MVP_WZ_2022_JJ!$D$14-100</f>
        <v>-8.6209624408832326</v>
      </c>
      <c r="F17" s="130"/>
    </row>
    <row r="18" spans="1:6" ht="14.45" customHeight="1" x14ac:dyDescent="0.2">
      <c r="A18" s="131"/>
      <c r="B18" s="134" t="s">
        <v>158</v>
      </c>
      <c r="C18" s="61">
        <f>[6]XML060_05_MVP_WZ_2024_JJ!$D$15</f>
        <v>4439513.96</v>
      </c>
      <c r="D18" s="184">
        <f>C18*100/[5]XML060_05_MVP_WZ_2023_JJ!$D$15-100</f>
        <v>-2.3245811922996182</v>
      </c>
      <c r="E18" s="184">
        <f>C18*100/[4]XML060_05_MVP_WZ_2022_JJ!$D$15-100</f>
        <v>-11.582689595299314</v>
      </c>
      <c r="F18" s="130"/>
    </row>
    <row r="19" spans="1:6" ht="14.45" customHeight="1" x14ac:dyDescent="0.2">
      <c r="A19" s="131"/>
      <c r="B19" s="137"/>
      <c r="C19" s="114"/>
    </row>
    <row r="20" spans="1:6" ht="14.45" customHeight="1" x14ac:dyDescent="0.2">
      <c r="A20" s="157" t="s">
        <v>87</v>
      </c>
      <c r="B20" s="171" t="s">
        <v>88</v>
      </c>
      <c r="C20" s="77">
        <f>[6]XML060_05_MVP_WZ_2024_JJ!$D$17</f>
        <v>211287.77</v>
      </c>
      <c r="D20" s="133">
        <f>C20*100/[5]XML060_05_MVP_WZ_2023_JJ!$D$17-100</f>
        <v>-2.2984589082744407</v>
      </c>
      <c r="E20" s="133">
        <f>C20*100/[4]XML060_05_MVP_WZ_2022_JJ!$D$17-100</f>
        <v>-9.5067679193073928</v>
      </c>
      <c r="F20" s="130"/>
    </row>
    <row r="21" spans="1:6" ht="14.45" customHeight="1" x14ac:dyDescent="0.2">
      <c r="A21" s="111"/>
      <c r="B21" s="134"/>
      <c r="C21" s="75"/>
    </row>
    <row r="22" spans="1:6" ht="14.45" customHeight="1" x14ac:dyDescent="0.2">
      <c r="A22" s="134">
        <v>10</v>
      </c>
      <c r="B22" s="112" t="s">
        <v>89</v>
      </c>
      <c r="C22" s="61">
        <f>[6]XML060_05_MVP_WZ_2024_JJ!$D$28</f>
        <v>3355321.87</v>
      </c>
      <c r="D22" s="184">
        <f>C22*100/[5]XML060_05_MVP_WZ_2023_JJ!$D$28-100</f>
        <v>-1.9879442481101819</v>
      </c>
      <c r="E22" s="184">
        <f>C22*100/[4]XML060_05_MVP_WZ_2022_JJ!$D$29-100</f>
        <v>-5.1671254097818036</v>
      </c>
    </row>
    <row r="23" spans="1:6" ht="14.45" customHeight="1" x14ac:dyDescent="0.2">
      <c r="A23" s="134">
        <v>11</v>
      </c>
      <c r="B23" s="112" t="s">
        <v>90</v>
      </c>
      <c r="C23" s="61">
        <f>[6]XML060_05_MVP_WZ_2024_JJ!$D$57</f>
        <v>513431.4</v>
      </c>
      <c r="D23" s="184">
        <f>C23*100/[5]XML060_05_MVP_WZ_2023_JJ!$D$57-100</f>
        <v>-0.92892459405967998</v>
      </c>
      <c r="E23" s="184">
        <f>C23*100/[4]XML060_05_MVP_WZ_2022_JJ!$D$57-100</f>
        <v>-24.409225544497446</v>
      </c>
    </row>
    <row r="24" spans="1:6" ht="14.45" customHeight="1" x14ac:dyDescent="0.2">
      <c r="A24" s="134">
        <v>12</v>
      </c>
      <c r="B24" s="112" t="s">
        <v>91</v>
      </c>
      <c r="C24" s="178" t="s">
        <v>18</v>
      </c>
      <c r="D24" s="178" t="s">
        <v>18</v>
      </c>
      <c r="E24" s="178" t="s">
        <v>18</v>
      </c>
    </row>
    <row r="25" spans="1:6" ht="14.45" customHeight="1" x14ac:dyDescent="0.2">
      <c r="A25" s="134">
        <v>13</v>
      </c>
      <c r="B25" s="112" t="s">
        <v>92</v>
      </c>
      <c r="C25" s="61">
        <f>[6]XML060_05_MVP_WZ_2024_JJ!$D$66</f>
        <v>376595.08</v>
      </c>
      <c r="D25" s="184">
        <f>C25*100/[5]XML060_05_MVP_WZ_2023_JJ!$D$66-100</f>
        <v>-0.91884371148337607</v>
      </c>
      <c r="E25" s="184">
        <f>C25*100/[4]XML060_05_MVP_WZ_2022_JJ!$D$66-100</f>
        <v>-9.0117896505816191</v>
      </c>
    </row>
    <row r="26" spans="1:6" ht="14.45" customHeight="1" x14ac:dyDescent="0.2">
      <c r="A26" s="134">
        <v>14</v>
      </c>
      <c r="B26" s="112" t="s">
        <v>93</v>
      </c>
      <c r="C26" s="178" t="s">
        <v>73</v>
      </c>
      <c r="D26" s="184" t="s">
        <v>229</v>
      </c>
      <c r="E26" s="184" t="s">
        <v>229</v>
      </c>
    </row>
    <row r="27" spans="1:6" ht="14.45" customHeight="1" x14ac:dyDescent="0.2">
      <c r="A27" s="134">
        <v>15</v>
      </c>
      <c r="B27" s="112" t="s">
        <v>102</v>
      </c>
      <c r="C27" s="178" t="s">
        <v>18</v>
      </c>
      <c r="D27" s="178" t="s">
        <v>18</v>
      </c>
      <c r="E27" s="178" t="s">
        <v>18</v>
      </c>
    </row>
    <row r="28" spans="1:6" ht="14.45" customHeight="1" x14ac:dyDescent="0.25">
      <c r="A28" s="134">
        <v>16</v>
      </c>
      <c r="B28" s="112" t="s">
        <v>94</v>
      </c>
      <c r="C28" s="196"/>
    </row>
    <row r="29" spans="1:6" ht="14.45" customHeight="1" x14ac:dyDescent="0.2">
      <c r="A29" s="134"/>
      <c r="B29" s="112" t="s">
        <v>95</v>
      </c>
      <c r="C29" s="61">
        <f>[6]XML060_05_MVP_WZ_2024_JJ!$D$85</f>
        <v>4528451.32</v>
      </c>
      <c r="D29" s="184">
        <f>C29*100/[5]XML060_05_MVP_WZ_2023_JJ!$D$88-100</f>
        <v>0.75680039508392838</v>
      </c>
      <c r="E29" s="184">
        <f>C29*100/[4]XML060_05_MVP_WZ_2022_JJ!$D$88-100</f>
        <v>-0.82351879866115496</v>
      </c>
    </row>
    <row r="30" spans="1:6" ht="14.45" customHeight="1" x14ac:dyDescent="0.2">
      <c r="A30" s="134">
        <v>17</v>
      </c>
      <c r="B30" s="112" t="s">
        <v>103</v>
      </c>
      <c r="C30" s="61">
        <f>[6]XML060_05_MVP_WZ_2024_JJ!$D$93</f>
        <v>14264498.74</v>
      </c>
      <c r="D30" s="184">
        <f>C30*100/[5]XML060_05_MVP_WZ_2023_JJ!$D$96-100</f>
        <v>-1.1058220459797496</v>
      </c>
      <c r="E30" s="184">
        <f>C30*100/[4]XML060_05_MVP_WZ_2022_JJ!$D$96-100</f>
        <v>-0.42961652405161033</v>
      </c>
    </row>
    <row r="31" spans="1:6" ht="14.45" customHeight="1" x14ac:dyDescent="0.25">
      <c r="A31" s="134">
        <v>18</v>
      </c>
      <c r="B31" s="112" t="s">
        <v>152</v>
      </c>
      <c r="C31" s="196"/>
    </row>
    <row r="32" spans="1:6" ht="14.45" customHeight="1" x14ac:dyDescent="0.2">
      <c r="A32" s="134"/>
      <c r="B32" s="112" t="s">
        <v>144</v>
      </c>
      <c r="C32" s="61">
        <f>[6]XML060_05_MVP_WZ_2024_JJ!$D$102</f>
        <v>301039.65000000002</v>
      </c>
      <c r="D32" s="184">
        <f>C32*100/[5]XML060_05_MVP_WZ_2023_JJ!$D$104-100</f>
        <v>-11.410525350556213</v>
      </c>
      <c r="E32" s="184">
        <f>C32*100/[4]XML060_05_MVP_WZ_2022_JJ!$D$104-100</f>
        <v>-39.06826681604646</v>
      </c>
    </row>
    <row r="33" spans="1:5" ht="14.45" customHeight="1" x14ac:dyDescent="0.2">
      <c r="A33" s="134">
        <v>19</v>
      </c>
      <c r="B33" s="112" t="s">
        <v>96</v>
      </c>
      <c r="C33" s="178" t="s">
        <v>73</v>
      </c>
      <c r="D33" s="178" t="s">
        <v>73</v>
      </c>
      <c r="E33" s="178" t="s">
        <v>73</v>
      </c>
    </row>
    <row r="34" spans="1:5" ht="14.45" customHeight="1" x14ac:dyDescent="0.2">
      <c r="A34" s="134">
        <v>20</v>
      </c>
      <c r="B34" s="112" t="s">
        <v>97</v>
      </c>
      <c r="C34" s="61">
        <f>[6]XML060_05_MVP_WZ_2024_JJ!$D$107</f>
        <v>4898798.43</v>
      </c>
      <c r="D34" s="184">
        <f>C34*100/[5]XML060_05_MVP_WZ_2023_JJ!$D$111-100</f>
        <v>-2.4288851781525835</v>
      </c>
      <c r="E34" s="184">
        <f>C34*100/[4]XML060_05_MVP_WZ_2022_JJ!$D$111-100</f>
        <v>-5.8429301079099929</v>
      </c>
    </row>
    <row r="35" spans="1:5" ht="12.75" customHeight="1" x14ac:dyDescent="0.2">
      <c r="A35" s="134">
        <v>21</v>
      </c>
      <c r="B35" s="112" t="s">
        <v>145</v>
      </c>
      <c r="C35" s="61">
        <f>[6]XML060_05_MVP_WZ_2024_JJ!$D$123</f>
        <v>255206.3</v>
      </c>
      <c r="D35" s="184">
        <f>C35*100/[5]XML060_05_MVP_WZ_2023_JJ!$D$127-100</f>
        <v>-3.5548677249117162</v>
      </c>
      <c r="E35" s="184">
        <f>C35*100/[4]XML060_05_MVP_WZ_2022_JJ!$D$127-100</f>
        <v>-6.9601428111969739</v>
      </c>
    </row>
    <row r="36" spans="1:5" x14ac:dyDescent="0.2">
      <c r="A36" s="134">
        <v>22</v>
      </c>
      <c r="B36" s="112" t="s">
        <v>146</v>
      </c>
      <c r="C36" s="61">
        <f>[6]XML060_05_MVP_WZ_2024_JJ!$D$128</f>
        <v>3517593.39</v>
      </c>
      <c r="D36" s="184">
        <f>C36*100/[5]XML060_05_MVP_WZ_2023_JJ!$D$132-100</f>
        <v>0.17311162785870238</v>
      </c>
      <c r="E36" s="184">
        <f>C36*100/[4]XML060_05_MVP_WZ_2022_JJ!$D$132-100</f>
        <v>-8.9835719747885747</v>
      </c>
    </row>
    <row r="37" spans="1:5" ht="15" x14ac:dyDescent="0.25">
      <c r="A37" s="134">
        <v>23</v>
      </c>
      <c r="B37" s="112" t="s">
        <v>147</v>
      </c>
      <c r="C37" s="196"/>
    </row>
    <row r="38" spans="1:5" x14ac:dyDescent="0.2">
      <c r="A38" s="134"/>
      <c r="B38" s="112" t="s">
        <v>149</v>
      </c>
      <c r="C38" s="61">
        <f>[6]XML060_05_MVP_WZ_2024_JJ!$D$136</f>
        <v>11127463.710000001</v>
      </c>
      <c r="D38" s="184">
        <f>C38*100/[5]XML060_05_MVP_WZ_2023_JJ!$D$140-100</f>
        <v>-14.573987835950277</v>
      </c>
      <c r="E38" s="184">
        <f>C38*100/[4]XML060_05_MVP_WZ_2022_JJ!$D$140-100</f>
        <v>-26.644883884814234</v>
      </c>
    </row>
    <row r="39" spans="1:5" x14ac:dyDescent="0.2">
      <c r="A39" s="134">
        <v>24</v>
      </c>
      <c r="B39" s="112" t="s">
        <v>98</v>
      </c>
      <c r="C39" s="61">
        <f>[6]XML060_05_MVP_WZ_2024_JJ!$D$163</f>
        <v>5632488.7999999998</v>
      </c>
      <c r="D39" s="184">
        <f>C39*100/[5]XML060_05_MVP_WZ_2023_JJ!$D$167-100</f>
        <v>3.6705781894405476</v>
      </c>
      <c r="E39" s="184">
        <f>C39*100/[4]XML060_05_MVP_WZ_2022_JJ!$D$166-100</f>
        <v>0.6635757898194754</v>
      </c>
    </row>
    <row r="40" spans="1:5" x14ac:dyDescent="0.2">
      <c r="A40" s="134">
        <v>25</v>
      </c>
      <c r="B40" s="112" t="s">
        <v>99</v>
      </c>
      <c r="C40" s="61">
        <f>[6]XML060_05_MVP_WZ_2024_JJ!$D$180</f>
        <v>3290111.04</v>
      </c>
      <c r="D40" s="184">
        <f>C40*100/[5]XML060_05_MVP_WZ_2023_JJ!$D$184-100</f>
        <v>-6.156883834394776</v>
      </c>
      <c r="E40" s="184">
        <f>C40*100/[4]XML060_05_MVP_WZ_2022_JJ!$D$183-100</f>
        <v>-8.9838165602572673</v>
      </c>
    </row>
    <row r="41" spans="1:5" ht="15" x14ac:dyDescent="0.25">
      <c r="A41" s="134">
        <v>26</v>
      </c>
      <c r="B41" s="112" t="s">
        <v>148</v>
      </c>
      <c r="C41" s="196"/>
      <c r="E41" s="184"/>
    </row>
    <row r="42" spans="1:5" x14ac:dyDescent="0.2">
      <c r="A42" s="134"/>
      <c r="B42" s="112" t="s">
        <v>100</v>
      </c>
      <c r="C42" s="61">
        <f>[6]XML060_05_MVP_WZ_2024_JJ!$D$204</f>
        <v>1107562.18</v>
      </c>
      <c r="D42" s="184">
        <f>C42*100/[5]XML060_05_MVP_WZ_2023_JJ!$D$208-100</f>
        <v>-0.75194172517045388</v>
      </c>
      <c r="E42" s="184">
        <f>C42*100/[4]XML060_05_MVP_WZ_2022_JJ!$D$207-100</f>
        <v>0.49781052744705789</v>
      </c>
    </row>
    <row r="43" spans="1:5" x14ac:dyDescent="0.2">
      <c r="A43" s="134">
        <v>27</v>
      </c>
      <c r="B43" s="112" t="s">
        <v>101</v>
      </c>
      <c r="C43" s="61">
        <f>[6]XML060_05_MVP_WZ_2024_JJ!$D$221</f>
        <v>872346.93</v>
      </c>
      <c r="D43" s="184">
        <f>C43*100/[5]XML060_05_MVP_WZ_2023_JJ!$D$225-100</f>
        <v>6.7978062072888292</v>
      </c>
      <c r="E43" s="184">
        <f>C43*100/[4]XML060_05_MVP_WZ_2022_JJ!$D$224-100</f>
        <v>22.104523911896976</v>
      </c>
    </row>
    <row r="44" spans="1:5" x14ac:dyDescent="0.2">
      <c r="A44" s="134">
        <v>28</v>
      </c>
      <c r="B44" s="112" t="s">
        <v>104</v>
      </c>
      <c r="C44" s="61">
        <f>[6]XML060_05_MVP_WZ_2024_JJ!$D$238</f>
        <v>1239190.18</v>
      </c>
      <c r="D44" s="184">
        <f>C44*100/[5]XML060_05_MVP_WZ_2023_JJ!$D$242-100</f>
        <v>-8.7681940316227269</v>
      </c>
      <c r="E44" s="184">
        <f>C44*100/[4]XML060_05_MVP_WZ_2022_JJ!$D$241-100</f>
        <v>-11.276446989909687</v>
      </c>
    </row>
    <row r="45" spans="1:5" x14ac:dyDescent="0.2">
      <c r="A45" s="134">
        <v>29</v>
      </c>
      <c r="B45" s="112" t="s">
        <v>105</v>
      </c>
      <c r="C45" s="61">
        <f>[6]XML060_05_MVP_WZ_2024_JJ!$D$263</f>
        <v>1847775.35</v>
      </c>
      <c r="D45" s="184">
        <f>C45*100/[5]XML060_05_MVP_WZ_2023_JJ!$D$267-100</f>
        <v>-11.56216661721507</v>
      </c>
      <c r="E45" s="184">
        <f>C45*100/[4]XML060_05_MVP_WZ_2022_JJ!$D$266-100</f>
        <v>-13.034758477081525</v>
      </c>
    </row>
    <row r="46" spans="1:5" x14ac:dyDescent="0.2">
      <c r="A46" s="134">
        <v>30</v>
      </c>
      <c r="B46" s="112" t="s">
        <v>159</v>
      </c>
      <c r="C46" s="178" t="s">
        <v>18</v>
      </c>
      <c r="D46" s="178" t="s">
        <v>18</v>
      </c>
      <c r="E46" s="178" t="s">
        <v>18</v>
      </c>
    </row>
    <row r="47" spans="1:5" x14ac:dyDescent="0.2">
      <c r="A47" s="134">
        <v>31</v>
      </c>
      <c r="B47" s="112" t="s">
        <v>161</v>
      </c>
      <c r="C47" s="61">
        <f>[6]XML060_05_MVP_WZ_2024_JJ!$D$276</f>
        <v>182089.84</v>
      </c>
      <c r="D47" s="184">
        <f>C47*100/[5]XML060_05_MVP_WZ_2023_JJ!$D$280-100</f>
        <v>-6.8020441228142232</v>
      </c>
      <c r="E47" s="184">
        <f>C47*100/[4]XML060_05_MVP_WZ_2022_JJ!$D$279-100</f>
        <v>-12.388968111557915</v>
      </c>
    </row>
    <row r="48" spans="1:5" x14ac:dyDescent="0.2">
      <c r="A48" s="134">
        <v>32</v>
      </c>
      <c r="B48" s="112" t="s">
        <v>108</v>
      </c>
      <c r="C48" s="61">
        <f>[6]XML060_05_MVP_WZ_2024_JJ!$D$282</f>
        <v>232324.08</v>
      </c>
      <c r="D48" s="184">
        <f>C48*100/[5]XML060_05_MVP_WZ_2023_JJ!$D$286-100</f>
        <v>-6.4916673713611885</v>
      </c>
      <c r="E48" s="184">
        <f>C48*100/[4]XML060_05_MVP_WZ_2022_JJ!$D$285-100</f>
        <v>-3.6611439772851355</v>
      </c>
    </row>
    <row r="49" spans="1:5" ht="15" x14ac:dyDescent="0.25">
      <c r="A49" s="134">
        <v>33</v>
      </c>
      <c r="B49" s="112" t="s">
        <v>109</v>
      </c>
      <c r="C49" s="196"/>
      <c r="E49" s="184"/>
    </row>
    <row r="50" spans="1:5" x14ac:dyDescent="0.2">
      <c r="A50" s="134"/>
      <c r="B50" s="112" t="s">
        <v>110</v>
      </c>
      <c r="C50" s="61">
        <f>[6]XML060_05_MVP_WZ_2024_JJ!$D$294</f>
        <v>258245.46</v>
      </c>
      <c r="D50" s="184">
        <f>C50*100/[5]XML060_05_MVP_WZ_2023_JJ!$D$297-100</f>
        <v>-5.10799506295686</v>
      </c>
      <c r="E50" s="184">
        <f>C50*100/[4]XML060_05_MVP_WZ_2022_JJ!$D$297-100</f>
        <v>-34.830614407832925</v>
      </c>
    </row>
    <row r="51" spans="1:5" ht="15" x14ac:dyDescent="0.25">
      <c r="A51" s="134"/>
      <c r="B51" s="97"/>
      <c r="C51" s="197"/>
      <c r="E51" s="184"/>
    </row>
    <row r="52" spans="1:5" x14ac:dyDescent="0.2">
      <c r="A52" s="157" t="s">
        <v>19</v>
      </c>
      <c r="B52" s="139" t="s">
        <v>162</v>
      </c>
      <c r="C52" s="77">
        <f>[6]XML060_05_MVP_WZ_2024_JJ!$D$27</f>
        <v>57829121.659999996</v>
      </c>
      <c r="D52" s="133">
        <f>C52*100/[5]XML060_05_MVP_WZ_2023_JJ!$D$27-100</f>
        <v>-4.36031002264086</v>
      </c>
      <c r="E52" s="133">
        <f>C52*100/[4]XML060_05_MVP_WZ_2022_JJ!$D$28-100</f>
        <v>-9.5786543149038579</v>
      </c>
    </row>
    <row r="54" spans="1:5" x14ac:dyDescent="0.2">
      <c r="C54" s="140"/>
    </row>
    <row r="61" spans="1:5" x14ac:dyDescent="0.2">
      <c r="C61" s="140"/>
    </row>
    <row r="62" spans="1:5" x14ac:dyDescent="0.2">
      <c r="C62" s="140"/>
    </row>
    <row r="64" spans="1:5" x14ac:dyDescent="0.2">
      <c r="C64" s="138"/>
    </row>
  </sheetData>
  <mergeCells count="6">
    <mergeCell ref="A1:E1"/>
    <mergeCell ref="A8:A11"/>
    <mergeCell ref="B8:B11"/>
    <mergeCell ref="C8:C10"/>
    <mergeCell ref="D9:D10"/>
    <mergeCell ref="E9:E10"/>
  </mergeCells>
  <pageMargins left="0.51181102362204722" right="0.43307086614173229" top="0.39370078740157483" bottom="0.51181102362204722" header="0.51181102362204722" footer="0"/>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74"/>
  <sheetViews>
    <sheetView topLeftCell="A13" zoomScaleNormal="100" workbookViewId="0">
      <selection activeCell="E35" sqref="E35"/>
    </sheetView>
  </sheetViews>
  <sheetFormatPr baseColWidth="10" defaultColWidth="11.42578125" defaultRowHeight="12.75" x14ac:dyDescent="0.2"/>
  <cols>
    <col min="1" max="1" width="7.7109375" style="14" customWidth="1"/>
    <col min="2" max="2" width="36" style="12" customWidth="1"/>
    <col min="3" max="3" width="16.7109375" style="12" customWidth="1"/>
    <col min="4" max="5" width="9.7109375" style="12" customWidth="1"/>
    <col min="6" max="6" width="9.28515625" style="12" customWidth="1"/>
    <col min="7" max="7" width="9.7109375" style="12" customWidth="1"/>
    <col min="8" max="16384" width="11.42578125" style="12"/>
  </cols>
  <sheetData>
    <row r="1" spans="1:7" ht="12.75" customHeight="1" x14ac:dyDescent="0.2">
      <c r="B1" s="172" t="s">
        <v>180</v>
      </c>
      <c r="C1" s="32"/>
      <c r="D1" s="32"/>
      <c r="E1" s="33"/>
      <c r="F1" s="33"/>
      <c r="G1" s="33"/>
    </row>
    <row r="2" spans="1:7" ht="12.75" customHeight="1" x14ac:dyDescent="0.2">
      <c r="B2" s="31"/>
      <c r="C2" s="33"/>
      <c r="D2" s="33"/>
      <c r="E2" s="33"/>
      <c r="F2" s="33"/>
      <c r="G2" s="33"/>
    </row>
    <row r="3" spans="1:7" ht="9.75" customHeight="1" x14ac:dyDescent="0.2"/>
    <row r="4" spans="1:7" s="14" customFormat="1" ht="12" customHeight="1" x14ac:dyDescent="0.2">
      <c r="B4" s="173" t="s">
        <v>163</v>
      </c>
      <c r="C4" s="50"/>
      <c r="D4" s="50"/>
      <c r="E4" s="50"/>
      <c r="F4" s="50"/>
      <c r="G4" s="13"/>
    </row>
    <row r="5" spans="1:7" s="14" customFormat="1" ht="12.75" customHeight="1" x14ac:dyDescent="0.2">
      <c r="B5" s="173" t="s">
        <v>245</v>
      </c>
      <c r="C5" s="50"/>
      <c r="D5" s="50"/>
      <c r="E5" s="50"/>
      <c r="F5" s="50"/>
      <c r="G5" s="13"/>
    </row>
    <row r="6" spans="1:7" ht="11.25" customHeight="1" x14ac:dyDescent="0.25">
      <c r="G6" s="35"/>
    </row>
    <row r="7" spans="1:7" ht="12.75" customHeight="1" x14ac:dyDescent="0.2"/>
    <row r="8" spans="1:7" ht="15.75" customHeight="1" x14ac:dyDescent="0.2">
      <c r="A8" s="284" t="s">
        <v>15</v>
      </c>
      <c r="B8" s="287" t="s">
        <v>40</v>
      </c>
      <c r="C8" s="277" t="s">
        <v>6</v>
      </c>
      <c r="D8" s="301" t="s">
        <v>6</v>
      </c>
      <c r="E8" s="303"/>
      <c r="F8" s="303"/>
      <c r="G8" s="303"/>
    </row>
    <row r="9" spans="1:7" ht="14.25" customHeight="1" x14ac:dyDescent="0.2">
      <c r="A9" s="285"/>
      <c r="B9" s="288"/>
      <c r="C9" s="288"/>
      <c r="D9" s="301" t="s">
        <v>21</v>
      </c>
      <c r="E9" s="302"/>
      <c r="F9" s="301" t="s">
        <v>79</v>
      </c>
      <c r="G9" s="303"/>
    </row>
    <row r="10" spans="1:7" ht="15" customHeight="1" x14ac:dyDescent="0.2">
      <c r="A10" s="285"/>
      <c r="B10" s="288"/>
      <c r="C10" s="278"/>
      <c r="D10" s="174">
        <v>2024</v>
      </c>
      <c r="E10" s="174">
        <v>2023</v>
      </c>
      <c r="F10" s="175">
        <v>2024</v>
      </c>
      <c r="G10" s="174">
        <v>2023</v>
      </c>
    </row>
    <row r="11" spans="1:7" ht="15.75" customHeight="1" x14ac:dyDescent="0.2">
      <c r="A11" s="286"/>
      <c r="B11" s="278"/>
      <c r="C11" s="304" t="s">
        <v>195</v>
      </c>
      <c r="D11" s="303"/>
      <c r="E11" s="303"/>
      <c r="F11" s="303"/>
      <c r="G11" s="303"/>
    </row>
    <row r="12" spans="1:7" ht="15.75" customHeight="1" x14ac:dyDescent="0.2">
      <c r="A12" s="36"/>
      <c r="B12" s="15"/>
      <c r="C12" s="17"/>
      <c r="D12" s="17"/>
      <c r="E12" s="18"/>
      <c r="F12" s="18"/>
      <c r="G12" s="19"/>
    </row>
    <row r="13" spans="1:7" ht="12.75" customHeight="1" x14ac:dyDescent="0.2">
      <c r="A13" s="153" t="s">
        <v>86</v>
      </c>
      <c r="B13" s="40" t="s">
        <v>37</v>
      </c>
      <c r="C13" s="77">
        <v>58040409.43</v>
      </c>
      <c r="D13" s="77">
        <f>C13/'[7]Stru-WZ-oDS'!$D$355</f>
        <v>349.1551481372307</v>
      </c>
      <c r="E13" s="77">
        <v>358.07906104505355</v>
      </c>
      <c r="F13" s="219">
        <f>C13/'[7]Stru-WZ-oDS'!$F$355</f>
        <v>1.445126231569452</v>
      </c>
      <c r="G13" s="219">
        <v>1.4392424669769117</v>
      </c>
    </row>
    <row r="14" spans="1:7" ht="12.75" customHeight="1" x14ac:dyDescent="0.2">
      <c r="A14" s="41"/>
      <c r="B14" s="42" t="s">
        <v>22</v>
      </c>
      <c r="C14" s="16"/>
    </row>
    <row r="15" spans="1:7" ht="14.45" customHeight="1" x14ac:dyDescent="0.2">
      <c r="A15" s="39"/>
      <c r="B15" s="112" t="s">
        <v>0</v>
      </c>
      <c r="C15" s="61">
        <v>49038358.75</v>
      </c>
      <c r="D15" s="61">
        <f>C15/('[8]Kapitel VI '!$F$9)</f>
        <v>616.06752283320145</v>
      </c>
      <c r="E15" s="61">
        <v>622.24322650092438</v>
      </c>
      <c r="F15" s="218">
        <f>C15/'[8]Kapitel VI '!$H$9</f>
        <v>2.5730041563488144</v>
      </c>
      <c r="G15" s="218">
        <v>2.5475549162906117</v>
      </c>
    </row>
    <row r="16" spans="1:7" ht="14.45" customHeight="1" x14ac:dyDescent="0.2">
      <c r="A16" s="39"/>
      <c r="B16" s="112" t="s">
        <v>41</v>
      </c>
      <c r="C16" s="61">
        <v>3974696.34</v>
      </c>
      <c r="D16" s="61">
        <f>C16/'[8]Kapitel VI '!$F$10</f>
        <v>77.794886479292259</v>
      </c>
      <c r="E16" s="61">
        <v>84.472067427445992</v>
      </c>
      <c r="F16" s="218">
        <f>C16/'[8]Kapitel VI '!$H$10</f>
        <v>0.31572205789299518</v>
      </c>
      <c r="G16" s="218">
        <v>0.33422101655980374</v>
      </c>
    </row>
    <row r="17" spans="1:10" ht="14.45" customHeight="1" x14ac:dyDescent="0.2">
      <c r="A17" s="39"/>
      <c r="B17" s="112" t="s">
        <v>42</v>
      </c>
      <c r="C17" s="61">
        <v>587840.38</v>
      </c>
      <c r="D17" s="61">
        <f>C17/'[8]Kapitel VI '!$F$11</f>
        <v>68.688990418322035</v>
      </c>
      <c r="E17" s="61">
        <v>70.172627295977676</v>
      </c>
      <c r="F17" s="218">
        <f>C17/'[8]Kapitel VI '!$H$11</f>
        <v>0.26383507625467895</v>
      </c>
      <c r="G17" s="218">
        <v>0.27654724150443327</v>
      </c>
    </row>
    <row r="18" spans="1:10" ht="14.45" customHeight="1" x14ac:dyDescent="0.2">
      <c r="A18" s="39"/>
      <c r="B18" s="112" t="s">
        <v>43</v>
      </c>
      <c r="C18" s="61">
        <v>4439513.96</v>
      </c>
      <c r="D18" s="61">
        <f>C18/'[8]Kapitel VI '!$F$12</f>
        <v>164.53613371877549</v>
      </c>
      <c r="E18" s="61">
        <v>169.22965708541216</v>
      </c>
      <c r="F18" s="218">
        <f>C18/'[8]Kapitel VI '!$H$12</f>
        <v>0.70616624750687274</v>
      </c>
      <c r="G18" s="218">
        <v>0.66752582685000461</v>
      </c>
    </row>
    <row r="19" spans="1:10" ht="14.45" customHeight="1" x14ac:dyDescent="0.2">
      <c r="A19" s="39"/>
      <c r="B19" s="43"/>
      <c r="C19" s="61"/>
    </row>
    <row r="20" spans="1:10" ht="14.45" customHeight="1" x14ac:dyDescent="0.2">
      <c r="A20" s="153" t="s">
        <v>87</v>
      </c>
      <c r="B20" s="168" t="s">
        <v>88</v>
      </c>
      <c r="C20" s="77">
        <v>211287.77</v>
      </c>
      <c r="D20" s="77">
        <f>C20/'[7]Stru-WZ-oDS'!$D$21</f>
        <v>237.93667792792792</v>
      </c>
      <c r="E20" s="77">
        <v>238.17002202643172</v>
      </c>
      <c r="F20" s="219">
        <f>C20/'[7]Stru-WZ-oDS'!$F$21</f>
        <v>1.1894234443605325</v>
      </c>
      <c r="G20" s="219">
        <v>1.167140335477266</v>
      </c>
    </row>
    <row r="21" spans="1:10" ht="14.45" customHeight="1" x14ac:dyDescent="0.2">
      <c r="A21" s="111"/>
      <c r="B21" s="112"/>
    </row>
    <row r="22" spans="1:10" ht="14.45" customHeight="1" x14ac:dyDescent="0.2">
      <c r="A22" s="112">
        <v>10</v>
      </c>
      <c r="B22" s="112" t="s">
        <v>89</v>
      </c>
      <c r="C22" s="61">
        <v>3355321.87</v>
      </c>
      <c r="D22" s="61">
        <f>C22/'[7]Stru-WZ-oDS'!$D$45</f>
        <v>166.91482787782311</v>
      </c>
      <c r="E22" s="61">
        <v>172.51444718806692</v>
      </c>
      <c r="F22" s="218">
        <f>C22/'[7]Stru-WZ-oDS'!$F$45</f>
        <v>0.71643392865859579</v>
      </c>
      <c r="G22" s="218">
        <v>0.64441918756057592</v>
      </c>
    </row>
    <row r="23" spans="1:10" ht="14.45" customHeight="1" x14ac:dyDescent="0.2">
      <c r="A23" s="112">
        <v>11</v>
      </c>
      <c r="B23" s="112" t="s">
        <v>90</v>
      </c>
      <c r="C23" s="61">
        <v>513431.4</v>
      </c>
      <c r="D23" s="61">
        <f>C23/'[7]Stru-WZ-oDS'!$D$53</f>
        <v>649.09152970922889</v>
      </c>
      <c r="E23" s="61">
        <v>637.44835178351786</v>
      </c>
      <c r="F23" s="218">
        <f>C23/'[7]Stru-WZ-oDS'!$F$53</f>
        <v>1.1148726557699256</v>
      </c>
      <c r="G23" s="218">
        <v>1.070779347068697</v>
      </c>
    </row>
    <row r="24" spans="1:10" ht="14.45" customHeight="1" x14ac:dyDescent="0.2">
      <c r="A24" s="112">
        <v>12</v>
      </c>
      <c r="B24" s="112" t="s">
        <v>91</v>
      </c>
      <c r="C24" s="178" t="s">
        <v>18</v>
      </c>
      <c r="D24" s="181" t="s">
        <v>18</v>
      </c>
      <c r="E24" s="181" t="s">
        <v>18</v>
      </c>
      <c r="F24" s="181" t="s">
        <v>18</v>
      </c>
      <c r="G24" s="181" t="s">
        <v>18</v>
      </c>
    </row>
    <row r="25" spans="1:10" ht="14.45" customHeight="1" x14ac:dyDescent="0.2">
      <c r="A25" s="112">
        <v>13</v>
      </c>
      <c r="B25" s="112" t="s">
        <v>92</v>
      </c>
      <c r="C25" s="61">
        <v>376595.08</v>
      </c>
      <c r="D25" s="61">
        <f>C25/'[7]Stru-WZ-oDS'!$D$69</f>
        <v>226.31915865384616</v>
      </c>
      <c r="E25" s="61">
        <v>236.81463551401868</v>
      </c>
      <c r="F25" s="218">
        <f>C25/'[7]Stru-WZ-oDS'!$F$69</f>
        <v>1.1917038380700025</v>
      </c>
      <c r="G25" s="218">
        <v>1.1878375086435522</v>
      </c>
      <c r="H25" s="28"/>
      <c r="I25" s="28"/>
      <c r="J25" s="28"/>
    </row>
    <row r="26" spans="1:10" ht="14.45" customHeight="1" x14ac:dyDescent="0.2">
      <c r="A26" s="112">
        <v>14</v>
      </c>
      <c r="B26" s="112" t="s">
        <v>93</v>
      </c>
      <c r="C26" s="178" t="s">
        <v>73</v>
      </c>
      <c r="D26" s="178" t="s">
        <v>73</v>
      </c>
      <c r="E26" s="178" t="s">
        <v>229</v>
      </c>
      <c r="F26" s="237" t="s">
        <v>73</v>
      </c>
      <c r="G26" s="237" t="s">
        <v>229</v>
      </c>
      <c r="H26" s="28"/>
      <c r="I26" s="28"/>
      <c r="J26" s="28"/>
    </row>
    <row r="27" spans="1:10" ht="14.45" customHeight="1" x14ac:dyDescent="0.2">
      <c r="A27" s="112">
        <v>15</v>
      </c>
      <c r="B27" s="112" t="s">
        <v>102</v>
      </c>
      <c r="C27" s="178" t="s">
        <v>18</v>
      </c>
      <c r="D27" s="178" t="s">
        <v>18</v>
      </c>
      <c r="E27" s="178" t="s">
        <v>18</v>
      </c>
      <c r="F27" s="178" t="s">
        <v>18</v>
      </c>
      <c r="G27" s="178" t="s">
        <v>18</v>
      </c>
      <c r="H27" s="28"/>
      <c r="I27" s="28"/>
      <c r="J27" s="28"/>
    </row>
    <row r="28" spans="1:10" ht="14.45" customHeight="1" x14ac:dyDescent="0.25">
      <c r="A28" s="112">
        <v>16</v>
      </c>
      <c r="B28" s="112" t="s">
        <v>94</v>
      </c>
      <c r="C28" s="196"/>
      <c r="H28" s="28"/>
      <c r="I28" s="28"/>
      <c r="J28" s="28"/>
    </row>
    <row r="29" spans="1:10" ht="14.45" customHeight="1" x14ac:dyDescent="0.2">
      <c r="A29" s="112"/>
      <c r="B29" s="112" t="s">
        <v>95</v>
      </c>
      <c r="C29" s="61">
        <v>4528451.32</v>
      </c>
      <c r="D29" s="61">
        <f>C29/'[7]Stru-WZ-oDS'!$D$97</f>
        <v>1262.1101783723523</v>
      </c>
      <c r="E29" s="61">
        <v>1209.8081830417229</v>
      </c>
      <c r="F29" s="218">
        <f>C29/'[7]Stru-WZ-oDS'!$F$97</f>
        <v>4.8896142519121337</v>
      </c>
      <c r="G29" s="218">
        <v>4.5778811218462288</v>
      </c>
      <c r="H29" s="28"/>
      <c r="I29" s="28"/>
      <c r="J29" s="28"/>
    </row>
    <row r="30" spans="1:10" ht="14.45" customHeight="1" x14ac:dyDescent="0.2">
      <c r="A30" s="112">
        <v>17</v>
      </c>
      <c r="B30" s="112" t="s">
        <v>103</v>
      </c>
      <c r="C30" s="61">
        <v>14264498.74</v>
      </c>
      <c r="D30" s="61">
        <f>C30/'[7]Stru-WZ-oDS'!$D$109</f>
        <v>3850.0671363022943</v>
      </c>
      <c r="E30" s="61">
        <v>3898.3790648648646</v>
      </c>
      <c r="F30" s="218">
        <f>C30/'[7]Stru-WZ-oDS'!$F$109</f>
        <v>11.343118435350535</v>
      </c>
      <c r="G30" s="218">
        <v>11.276675787294224</v>
      </c>
      <c r="H30" s="28"/>
      <c r="I30" s="28"/>
      <c r="J30" s="28"/>
    </row>
    <row r="31" spans="1:10" ht="12.75" customHeight="1" x14ac:dyDescent="0.25">
      <c r="A31" s="112">
        <v>18</v>
      </c>
      <c r="B31" s="112" t="s">
        <v>152</v>
      </c>
      <c r="C31" s="196"/>
    </row>
    <row r="32" spans="1:10" ht="12.75" customHeight="1" x14ac:dyDescent="0.2">
      <c r="A32" s="112"/>
      <c r="B32" s="112" t="s">
        <v>144</v>
      </c>
      <c r="C32" s="61">
        <v>301039.65000000002</v>
      </c>
      <c r="D32" s="61">
        <f>C32/'[7]Stru-WZ-oDS'!$D$117</f>
        <v>165.04366776315791</v>
      </c>
      <c r="E32" s="61">
        <v>174.89152856407617</v>
      </c>
      <c r="F32" s="218">
        <f>C32/'[7]Stru-WZ-oDS'!$F$117</f>
        <v>0.79244990109790459</v>
      </c>
      <c r="G32" s="218">
        <v>0.87012611649940208</v>
      </c>
    </row>
    <row r="33" spans="1:7" x14ac:dyDescent="0.2">
      <c r="A33" s="112">
        <v>19</v>
      </c>
      <c r="B33" s="112" t="s">
        <v>96</v>
      </c>
      <c r="C33" s="178" t="s">
        <v>73</v>
      </c>
      <c r="D33" s="178" t="s">
        <v>73</v>
      </c>
      <c r="E33" s="178" t="s">
        <v>73</v>
      </c>
      <c r="F33" s="178" t="s">
        <v>73</v>
      </c>
      <c r="G33" s="180" t="s">
        <v>73</v>
      </c>
    </row>
    <row r="34" spans="1:7" x14ac:dyDescent="0.2">
      <c r="A34" s="112">
        <v>20</v>
      </c>
      <c r="B34" s="112" t="s">
        <v>97</v>
      </c>
      <c r="C34" s="61">
        <v>4898798.43</v>
      </c>
      <c r="D34" s="61">
        <f>C34/'[7]Stru-WZ-oDS'!$D$132</f>
        <v>1119.7253554285714</v>
      </c>
      <c r="E34" s="61">
        <v>1116.7141014234874</v>
      </c>
      <c r="F34" s="218">
        <f>C34/'[7]Stru-WZ-oDS'!$F$132</f>
        <v>3.728844138570262</v>
      </c>
      <c r="G34" s="218">
        <v>3.5632983545384285</v>
      </c>
    </row>
    <row r="35" spans="1:7" x14ac:dyDescent="0.2">
      <c r="A35" s="112">
        <v>21</v>
      </c>
      <c r="B35" s="112" t="s">
        <v>145</v>
      </c>
      <c r="C35" s="61">
        <v>255206.3</v>
      </c>
      <c r="D35" s="61">
        <f>C35/'[7]Stru-WZ-oDS'!$D$138</f>
        <v>146.25002865329512</v>
      </c>
      <c r="E35" s="61">
        <v>148.15954087346026</v>
      </c>
      <c r="F35" s="218">
        <f>C35/'[7]Stru-WZ-oDS'!$F$138</f>
        <v>0.62934463645223782</v>
      </c>
      <c r="G35" s="218">
        <v>0.6371906232010961</v>
      </c>
    </row>
    <row r="36" spans="1:7" x14ac:dyDescent="0.2">
      <c r="A36" s="112">
        <v>22</v>
      </c>
      <c r="B36" s="112" t="s">
        <v>146</v>
      </c>
      <c r="C36" s="61">
        <v>3517593.39</v>
      </c>
      <c r="D36" s="61">
        <f>C36/'[7]Stru-WZ-oDS'!$D$159</f>
        <v>211.83940921409214</v>
      </c>
      <c r="E36" s="61">
        <v>203.54246174356595</v>
      </c>
      <c r="F36" s="218">
        <f>C36/'[7]Stru-WZ-oDS'!$F$159</f>
        <v>1.0395960854491462</v>
      </c>
      <c r="G36" s="218">
        <v>0.98575482357200017</v>
      </c>
    </row>
    <row r="37" spans="1:7" ht="15" x14ac:dyDescent="0.25">
      <c r="A37" s="112">
        <v>23</v>
      </c>
      <c r="B37" s="112" t="s">
        <v>147</v>
      </c>
      <c r="C37" s="196"/>
    </row>
    <row r="38" spans="1:7" x14ac:dyDescent="0.2">
      <c r="A38" s="112"/>
      <c r="B38" s="112" t="s">
        <v>149</v>
      </c>
      <c r="C38" s="61">
        <v>11127463.710000001</v>
      </c>
      <c r="D38" s="61">
        <f>C38/'[7]Stru-WZ-oDS'!$D$183</f>
        <v>1248.4532379670145</v>
      </c>
      <c r="E38" s="61">
        <v>1432.0414929639401</v>
      </c>
      <c r="F38" s="218">
        <f>C38/'[7]Stru-WZ-oDS'!$F$183</f>
        <v>6.1596849802554265</v>
      </c>
      <c r="G38" s="218">
        <v>6.6188079652263543</v>
      </c>
    </row>
    <row r="39" spans="1:7" x14ac:dyDescent="0.2">
      <c r="A39" s="112">
        <v>24</v>
      </c>
      <c r="B39" s="112" t="s">
        <v>98</v>
      </c>
      <c r="C39" s="61">
        <v>5632488.7999999998</v>
      </c>
      <c r="D39" s="61">
        <f>C39/'[7]Stru-WZ-oDS'!$D$199</f>
        <v>898.32357256778312</v>
      </c>
      <c r="E39" s="61">
        <v>894.62603984850989</v>
      </c>
      <c r="F39" s="218">
        <f>C39/'[7]Stru-WZ-oDS'!$F$199</f>
        <v>2.9823062344662636</v>
      </c>
      <c r="G39" s="218">
        <v>2.7435840170614281</v>
      </c>
    </row>
    <row r="40" spans="1:7" x14ac:dyDescent="0.2">
      <c r="A40" s="112">
        <v>25</v>
      </c>
      <c r="B40" s="112" t="s">
        <v>99</v>
      </c>
      <c r="C40" s="61">
        <v>3290111.04</v>
      </c>
      <c r="D40" s="61">
        <f>C40/'[7]Stru-WZ-oDS'!$D$234</f>
        <v>130.99661729574774</v>
      </c>
      <c r="E40" s="61">
        <v>135.48593384086254</v>
      </c>
      <c r="F40" s="218">
        <f>C40/'[7]Stru-WZ-oDS'!$F$234</f>
        <v>0.63769946390366983</v>
      </c>
      <c r="G40" s="218">
        <v>0.62279899526506433</v>
      </c>
    </row>
    <row r="41" spans="1:7" ht="15" x14ac:dyDescent="0.25">
      <c r="A41" s="112">
        <v>26</v>
      </c>
      <c r="B41" s="41" t="s">
        <v>148</v>
      </c>
      <c r="C41" s="196"/>
    </row>
    <row r="42" spans="1:7" x14ac:dyDescent="0.2">
      <c r="A42" s="112"/>
      <c r="B42" s="112" t="s">
        <v>100</v>
      </c>
      <c r="C42" s="61">
        <v>1107562.18</v>
      </c>
      <c r="D42" s="61">
        <f>C42/'[7]Stru-WZ-oDS'!$D$249</f>
        <v>76.315178116171708</v>
      </c>
      <c r="E42" s="61">
        <v>74.840956340956339</v>
      </c>
      <c r="F42" s="218">
        <f>C42/'[7]Stru-WZ-oDS'!$F$249</f>
        <v>0.31419590849937901</v>
      </c>
      <c r="G42" s="218">
        <v>0.29740019782547666</v>
      </c>
    </row>
    <row r="43" spans="1:7" x14ac:dyDescent="0.2">
      <c r="A43" s="112">
        <v>27</v>
      </c>
      <c r="B43" s="112" t="s">
        <v>101</v>
      </c>
      <c r="C43" s="61">
        <v>872346.93</v>
      </c>
      <c r="D43" s="61">
        <f>C43/'[7]Stru-WZ-oDS'!$D$264</f>
        <v>80.186315837852746</v>
      </c>
      <c r="E43" s="61">
        <v>70.506777729823042</v>
      </c>
      <c r="F43" s="218">
        <f>C43/'[7]Stru-WZ-oDS'!$F$264</f>
        <v>0.26867107742386809</v>
      </c>
      <c r="G43" s="218">
        <v>0.2658839634829922</v>
      </c>
    </row>
    <row r="44" spans="1:7" x14ac:dyDescent="0.2">
      <c r="A44" s="112">
        <v>28</v>
      </c>
      <c r="B44" s="112" t="s">
        <v>104</v>
      </c>
      <c r="C44" s="61">
        <v>1239190.18</v>
      </c>
      <c r="D44" s="61">
        <f>C44/'[7]Stru-WZ-oDS'!$D$307</f>
        <v>68.147282226132859</v>
      </c>
      <c r="E44" s="61">
        <v>73.98079847494553</v>
      </c>
      <c r="F44" s="218">
        <f>C44/'[7]Stru-WZ-oDS'!$F$307</f>
        <v>0.29453173352838258</v>
      </c>
      <c r="G44" s="218">
        <v>0.31296324064902947</v>
      </c>
    </row>
    <row r="45" spans="1:7" x14ac:dyDescent="0.2">
      <c r="A45" s="112">
        <v>29</v>
      </c>
      <c r="B45" s="112" t="s">
        <v>105</v>
      </c>
      <c r="C45" s="61">
        <v>1847775.35</v>
      </c>
      <c r="D45" s="61">
        <f>C45/'[7]Stru-WZ-oDS'!$D$316</f>
        <v>141.85285966528483</v>
      </c>
      <c r="E45" s="61">
        <v>155.51540081875697</v>
      </c>
      <c r="F45" s="218">
        <f>C45/'[7]Stru-WZ-oDS'!$F$316</f>
        <v>0.48264862024190008</v>
      </c>
      <c r="G45" s="218">
        <v>0.52912100697001052</v>
      </c>
    </row>
    <row r="46" spans="1:7" x14ac:dyDescent="0.2">
      <c r="A46" s="112">
        <v>30</v>
      </c>
      <c r="B46" s="112" t="s">
        <v>106</v>
      </c>
      <c r="C46" s="178" t="s">
        <v>18</v>
      </c>
      <c r="D46" s="178" t="s">
        <v>18</v>
      </c>
      <c r="E46" s="178" t="s">
        <v>18</v>
      </c>
      <c r="F46" s="178" t="s">
        <v>18</v>
      </c>
      <c r="G46" s="178" t="s">
        <v>18</v>
      </c>
    </row>
    <row r="47" spans="1:7" x14ac:dyDescent="0.2">
      <c r="A47" s="112">
        <v>31</v>
      </c>
      <c r="B47" s="112" t="s">
        <v>107</v>
      </c>
      <c r="C47" s="61">
        <v>182089.84</v>
      </c>
      <c r="D47" s="61">
        <f>C47/'[7]Stru-WZ-oDS'!$D$330</f>
        <v>82.319095840867988</v>
      </c>
      <c r="E47" s="61">
        <v>84.6165656128194</v>
      </c>
      <c r="F47" s="218">
        <f>C47/'[7]Stru-WZ-oDS'!$F$330</f>
        <v>0.4521430181295803</v>
      </c>
      <c r="G47" s="218">
        <v>0.47020862848626249</v>
      </c>
    </row>
    <row r="48" spans="1:7" x14ac:dyDescent="0.2">
      <c r="A48" s="112">
        <v>32</v>
      </c>
      <c r="B48" s="112" t="s">
        <v>108</v>
      </c>
      <c r="C48" s="61">
        <v>232324.08</v>
      </c>
      <c r="D48" s="61">
        <f>C48/'[7]Stru-WZ-oDS'!$D$340</f>
        <v>38.837191574724173</v>
      </c>
      <c r="E48" s="61">
        <v>40.830371405094496</v>
      </c>
      <c r="F48" s="218">
        <f>C48/'[7]Stru-WZ-oDS'!$F$340</f>
        <v>0.16055465506453348</v>
      </c>
      <c r="G48" s="218">
        <v>0.16276107268643736</v>
      </c>
    </row>
    <row r="49" spans="1:7" customFormat="1" ht="15" x14ac:dyDescent="0.25">
      <c r="A49" s="112">
        <v>33</v>
      </c>
      <c r="B49" s="112" t="s">
        <v>109</v>
      </c>
      <c r="C49" s="196"/>
      <c r="D49" s="12"/>
      <c r="E49" s="12"/>
      <c r="F49" s="12"/>
      <c r="G49" s="12"/>
    </row>
    <row r="50" spans="1:7" customFormat="1" x14ac:dyDescent="0.2">
      <c r="A50" s="96"/>
      <c r="B50" s="112" t="s">
        <v>110</v>
      </c>
      <c r="C50" s="61">
        <v>258245.46</v>
      </c>
      <c r="D50" s="61">
        <f>C50/'[7]Stru-WZ-oDS'!$D$351</f>
        <v>49.576782491841044</v>
      </c>
      <c r="E50" s="61">
        <v>54.451120448179275</v>
      </c>
      <c r="F50" s="218">
        <f>C50/'[7]Stru-WZ-oDS'!$F$351</f>
        <v>0.2372149193984831</v>
      </c>
      <c r="G50" s="218">
        <v>0.26727824678075701</v>
      </c>
    </row>
    <row r="51" spans="1:7" ht="15" x14ac:dyDescent="0.25">
      <c r="A51" s="41"/>
      <c r="B51" s="98"/>
      <c r="C51" s="197"/>
    </row>
    <row r="52" spans="1:7" x14ac:dyDescent="0.2">
      <c r="A52" s="153" t="s">
        <v>19</v>
      </c>
      <c r="B52" s="45" t="s">
        <v>39</v>
      </c>
      <c r="C52" s="77">
        <v>57829121.659999996</v>
      </c>
      <c r="D52" s="77">
        <f>C52/'[7]Stru-WZ-oDS'!$D$353</f>
        <v>349.75246402932083</v>
      </c>
      <c r="E52" s="77">
        <v>358.72499925841112</v>
      </c>
      <c r="F52" s="219">
        <f>C52/'[7]Stru-WZ-oDS'!$F$353</f>
        <v>1.4462622196439918</v>
      </c>
      <c r="G52" s="219">
        <v>1.4404435405598306</v>
      </c>
    </row>
    <row r="61" spans="1:7" x14ac:dyDescent="0.2">
      <c r="G61" s="61"/>
    </row>
    <row r="62" spans="1:7" x14ac:dyDescent="0.2">
      <c r="G62" s="61"/>
    </row>
    <row r="63" spans="1:7" x14ac:dyDescent="0.2">
      <c r="G63" s="61"/>
    </row>
    <row r="64" spans="1:7" x14ac:dyDescent="0.2">
      <c r="G64" s="61"/>
    </row>
    <row r="74" spans="2:2" x14ac:dyDescent="0.2">
      <c r="B74" s="1"/>
    </row>
  </sheetData>
  <mergeCells count="7">
    <mergeCell ref="D9:E9"/>
    <mergeCell ref="F9:G9"/>
    <mergeCell ref="A8:A11"/>
    <mergeCell ref="B8:B11"/>
    <mergeCell ref="C8:C10"/>
    <mergeCell ref="C11:G11"/>
    <mergeCell ref="D8:G8"/>
  </mergeCells>
  <phoneticPr fontId="3" type="noConversion"/>
  <pageMargins left="0.51181102362204722" right="0.43307086614173229" top="0.39370078740157483" bottom="0.51181102362204722" header="0.51181102362204722" footer="0"/>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18</vt:i4>
      </vt:variant>
    </vt:vector>
  </HeadingPairs>
  <TitlesOfParts>
    <vt:vector size="18" baseType="lpstr">
      <vt:lpstr>Tabelle17</vt:lpstr>
      <vt:lpstr>IMPRESSUM</vt:lpstr>
      <vt:lpstr>ZEICHENERKL</vt:lpstr>
      <vt:lpstr>INHALTSVERZ</vt:lpstr>
      <vt:lpstr>VORBEMERK</vt:lpstr>
      <vt:lpstr>Tab.01</vt:lpstr>
      <vt:lpstr>Tab.02</vt:lpstr>
      <vt:lpstr>Tab.03</vt:lpstr>
      <vt:lpstr>Tab.04</vt:lpstr>
      <vt:lpstr>Tab.05 (SAS)</vt:lpstr>
      <vt:lpstr>Tab.06 </vt:lpstr>
      <vt:lpstr>Tab.07</vt:lpstr>
      <vt:lpstr>Tab.08</vt:lpstr>
      <vt:lpstr>Tab.08 neu</vt:lpstr>
      <vt:lpstr>Tab.09</vt:lpstr>
      <vt:lpstr>Tab.10</vt:lpstr>
      <vt:lpstr>Tab.11</vt:lpstr>
      <vt:lpstr>Tab.12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Everyone</dc:creator>
  <cp:lastModifiedBy>Windows-Benutzer</cp:lastModifiedBy>
  <cp:lastPrinted>2025-11-27T07:34:31Z</cp:lastPrinted>
  <dcterms:created xsi:type="dcterms:W3CDTF">2000-05-02T13:53:06Z</dcterms:created>
  <dcterms:modified xsi:type="dcterms:W3CDTF">2025-12-05T07:23:05Z</dcterms:modified>
</cp:coreProperties>
</file>